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401871ef02f9781/Ewallet KEEP/Documents/"/>
    </mc:Choice>
  </mc:AlternateContent>
  <xr:revisionPtr revIDLastSave="0" documentId="8_{6C167E3E-EEAC-4F38-AAC3-0C26F3E87358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BankRec" sheetId="1" r:id="rId1"/>
    <sheet name="Receipts" sheetId="2" r:id="rId2"/>
    <sheet name="Payments" sheetId="3" r:id="rId3"/>
    <sheet name="Inc&amp;Exp" sheetId="4" r:id="rId4"/>
    <sheet name="Meeting" sheetId="6" r:id="rId5"/>
    <sheet name="Ringfenced" sheetId="5" r:id="rId6"/>
  </sheet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1" i="1" l="1"/>
  <c r="H6" i="2"/>
  <c r="E9" i="4"/>
  <c r="E14" i="4"/>
  <c r="Q1" i="2"/>
  <c r="E6" i="2"/>
  <c r="Q2" i="2"/>
  <c r="H7" i="3"/>
  <c r="E17" i="4"/>
  <c r="I7" i="3"/>
  <c r="E18" i="4"/>
  <c r="J7" i="3"/>
  <c r="E19" i="4"/>
  <c r="K7" i="3"/>
  <c r="E20" i="4"/>
  <c r="R7" i="3"/>
  <c r="E21" i="4"/>
  <c r="S7" i="3"/>
  <c r="E24" i="4"/>
  <c r="M7" i="3"/>
  <c r="E28" i="4"/>
  <c r="L7" i="3"/>
  <c r="E30" i="4"/>
  <c r="U7" i="3"/>
  <c r="E31" i="4"/>
  <c r="K10" i="1"/>
  <c r="F7" i="3"/>
  <c r="K11" i="1"/>
  <c r="G6" i="2"/>
  <c r="K7" i="1"/>
  <c r="K8" i="1"/>
  <c r="L8" i="1"/>
  <c r="E33" i="4"/>
  <c r="E35" i="4"/>
  <c r="J35" i="4"/>
  <c r="J18" i="4"/>
  <c r="J19" i="4"/>
  <c r="J20" i="4"/>
  <c r="J21" i="4"/>
  <c r="J22" i="4"/>
  <c r="J23" i="4"/>
  <c r="J24" i="4"/>
  <c r="J25" i="4"/>
  <c r="J27" i="4"/>
  <c r="J28" i="4"/>
  <c r="J30" i="4"/>
  <c r="J31" i="4"/>
  <c r="J33" i="4"/>
  <c r="J17" i="4"/>
  <c r="J9" i="4"/>
  <c r="J12" i="4"/>
  <c r="J14" i="4"/>
  <c r="J8" i="4"/>
  <c r="E22" i="1"/>
  <c r="V28" i="3"/>
  <c r="V29" i="3"/>
  <c r="H14" i="4"/>
  <c r="H33" i="4"/>
  <c r="H35" i="4"/>
  <c r="N11" i="2"/>
  <c r="E31" i="1"/>
  <c r="E34" i="1"/>
  <c r="D31" i="1"/>
  <c r="D22" i="1"/>
  <c r="D34" i="1"/>
  <c r="F22" i="1"/>
  <c r="F31" i="1"/>
  <c r="F34" i="1"/>
  <c r="G34" i="1"/>
  <c r="E1" i="5"/>
  <c r="A1" i="5"/>
  <c r="G41" i="1"/>
  <c r="G48" i="1"/>
  <c r="M6" i="2"/>
  <c r="G50" i="1"/>
  <c r="L6" i="2"/>
  <c r="G14" i="4"/>
  <c r="G33" i="4"/>
  <c r="G35" i="4"/>
  <c r="C90" i="5"/>
  <c r="Y90" i="5"/>
  <c r="Q7" i="3"/>
  <c r="V11" i="3"/>
  <c r="Y87" i="5"/>
  <c r="Y86" i="5"/>
  <c r="Y88" i="5"/>
  <c r="Y89" i="5"/>
  <c r="Y82" i="5"/>
  <c r="J6" i="2"/>
  <c r="Y52" i="5"/>
  <c r="Y53" i="5"/>
  <c r="Y54" i="5"/>
  <c r="Y55" i="5"/>
  <c r="Y56" i="5"/>
  <c r="Y57" i="5"/>
  <c r="Y58" i="5"/>
  <c r="Y59" i="5"/>
  <c r="Y60" i="5"/>
  <c r="Y61" i="5"/>
  <c r="Y62" i="5"/>
  <c r="Y63" i="5"/>
  <c r="Y64" i="5"/>
  <c r="Y65" i="5"/>
  <c r="Y66" i="5"/>
  <c r="Y67" i="5"/>
  <c r="Y68" i="5"/>
  <c r="Y69" i="5"/>
  <c r="Y70" i="5"/>
  <c r="Y71" i="5"/>
  <c r="Y72" i="5"/>
  <c r="Y73" i="5"/>
  <c r="Y74" i="5"/>
  <c r="Y75" i="5"/>
  <c r="Y76" i="5"/>
  <c r="Y77" i="5"/>
  <c r="Y78" i="5"/>
  <c r="Y79" i="5"/>
  <c r="Y80" i="5"/>
  <c r="Y81" i="5"/>
  <c r="Y83" i="5"/>
  <c r="Y84" i="5"/>
  <c r="Y85" i="5"/>
  <c r="Y51" i="5"/>
  <c r="V8" i="3"/>
  <c r="V9" i="3"/>
  <c r="V10" i="3"/>
  <c r="V12" i="3"/>
  <c r="V13" i="3"/>
  <c r="V14" i="3"/>
  <c r="V15" i="3"/>
  <c r="N7" i="3"/>
  <c r="O7" i="3"/>
  <c r="P7" i="3"/>
  <c r="T7" i="3"/>
  <c r="W1" i="5"/>
  <c r="G31" i="1"/>
  <c r="K23" i="1"/>
  <c r="N50" i="5"/>
  <c r="N45" i="5"/>
  <c r="C1" i="5"/>
  <c r="N38" i="5"/>
  <c r="N34" i="5"/>
  <c r="N29" i="5"/>
  <c r="N25" i="5"/>
  <c r="N20" i="5"/>
  <c r="N17" i="5"/>
  <c r="N13" i="5"/>
  <c r="N10" i="5"/>
  <c r="N8" i="5"/>
  <c r="N6" i="5"/>
  <c r="N3" i="5"/>
  <c r="P50" i="5"/>
  <c r="O1" i="5"/>
  <c r="P45" i="5"/>
  <c r="P38" i="5"/>
  <c r="P29" i="5"/>
  <c r="P13" i="5"/>
  <c r="P17" i="5"/>
  <c r="P34" i="5"/>
  <c r="P20" i="5"/>
  <c r="P8" i="5"/>
  <c r="P6" i="5"/>
  <c r="P10" i="5"/>
  <c r="P25" i="5"/>
  <c r="K5" i="1"/>
  <c r="V66" i="3"/>
  <c r="V67" i="3"/>
  <c r="V68" i="3"/>
  <c r="V69" i="3"/>
  <c r="V70" i="3"/>
  <c r="N15" i="2"/>
  <c r="N16" i="2"/>
  <c r="N17" i="2"/>
  <c r="V1" i="5"/>
  <c r="U1" i="5"/>
  <c r="K30" i="1"/>
  <c r="S1" i="5"/>
  <c r="T1" i="5"/>
  <c r="R1" i="5"/>
  <c r="L1" i="5"/>
  <c r="K29" i="1"/>
  <c r="G1" i="5"/>
  <c r="H1" i="5"/>
  <c r="K26" i="1"/>
  <c r="I1" i="5"/>
  <c r="J1" i="5"/>
  <c r="K27" i="1"/>
  <c r="K1" i="5"/>
  <c r="K28" i="1"/>
  <c r="F1" i="5"/>
  <c r="K25" i="1"/>
  <c r="K22" i="1"/>
  <c r="K24" i="1"/>
  <c r="K32" i="1"/>
  <c r="Y1" i="5"/>
  <c r="Y2" i="5"/>
  <c r="V59" i="3"/>
  <c r="N14" i="2"/>
  <c r="V40" i="3"/>
  <c r="N13" i="2"/>
  <c r="V42" i="3"/>
  <c r="V16" i="3"/>
  <c r="V17" i="3"/>
  <c r="V18" i="3"/>
  <c r="V19" i="3"/>
  <c r="V20" i="3"/>
  <c r="V21" i="3"/>
  <c r="V22" i="3"/>
  <c r="V23" i="3"/>
  <c r="V24" i="3"/>
  <c r="V25" i="3"/>
  <c r="V26" i="3"/>
  <c r="V27" i="3"/>
  <c r="V30" i="3"/>
  <c r="V31" i="3"/>
  <c r="V32" i="3"/>
  <c r="V33" i="3"/>
  <c r="V34" i="3"/>
  <c r="V35" i="3"/>
  <c r="V36" i="3"/>
  <c r="V37" i="3"/>
  <c r="V38" i="3"/>
  <c r="V39" i="3"/>
  <c r="V41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60" i="3"/>
  <c r="V61" i="3"/>
  <c r="V62" i="3"/>
  <c r="V63" i="3"/>
  <c r="V64" i="3"/>
  <c r="V65" i="3"/>
  <c r="A14" i="4"/>
  <c r="N8" i="2"/>
  <c r="N9" i="2"/>
  <c r="N10" i="2"/>
  <c r="N12" i="2"/>
  <c r="N7" i="2"/>
  <c r="A33" i="4"/>
  <c r="A35" i="4"/>
  <c r="G11" i="1"/>
  <c r="K6" i="2"/>
  <c r="I6" i="2"/>
  <c r="G7" i="1"/>
  <c r="G9" i="1"/>
  <c r="G22" i="1"/>
  <c r="K13" i="1"/>
  <c r="N6" i="2"/>
  <c r="V7" i="3"/>
  <c r="G13" i="1"/>
  <c r="V5" i="3"/>
  <c r="G52" i="1"/>
  <c r="G36" i="1"/>
  <c r="X1" i="3"/>
  <c r="X2" i="3"/>
</calcChain>
</file>

<file path=xl/sharedStrings.xml><?xml version="1.0" encoding="utf-8"?>
<sst xmlns="http://schemas.openxmlformats.org/spreadsheetml/2006/main" count="347" uniqueCount="186">
  <si>
    <t xml:space="preserve">Add receipts </t>
  </si>
  <si>
    <t>Date</t>
  </si>
  <si>
    <t>Description</t>
  </si>
  <si>
    <t>Reference</t>
  </si>
  <si>
    <t>Amount</t>
  </si>
  <si>
    <t>Precept</t>
  </si>
  <si>
    <t>Insurance</t>
  </si>
  <si>
    <t>Less payments</t>
  </si>
  <si>
    <t>Balance at bank and in hand:</t>
  </si>
  <si>
    <t>Current account</t>
  </si>
  <si>
    <t>Unpresented items:</t>
  </si>
  <si>
    <t>Ref</t>
  </si>
  <si>
    <t>Petty Cash</t>
  </si>
  <si>
    <t>Income</t>
  </si>
  <si>
    <t>Total Income</t>
  </si>
  <si>
    <t>Expenditure</t>
  </si>
  <si>
    <t>Total Expenditure</t>
  </si>
  <si>
    <t>Surplus/(Deficit)</t>
  </si>
  <si>
    <t>Inc&amp;Exp</t>
  </si>
  <si>
    <t>S/b Zero</t>
  </si>
  <si>
    <t>Rent</t>
  </si>
  <si>
    <t>Clerk</t>
  </si>
  <si>
    <t>YLCA</t>
  </si>
  <si>
    <t>Subs</t>
  </si>
  <si>
    <t>Foston &amp; Thornton-le-Clay Parish Council</t>
  </si>
  <si>
    <t xml:space="preserve">Balance c/f </t>
  </si>
  <si>
    <t>Allotment Rents</t>
  </si>
  <si>
    <t>Parish Plan</t>
  </si>
  <si>
    <t>Library</t>
  </si>
  <si>
    <t>Consultations</t>
  </si>
  <si>
    <t>Grass Cutting</t>
  </si>
  <si>
    <t>Parish Clerk</t>
  </si>
  <si>
    <t>Village Hall Rent</t>
  </si>
  <si>
    <t>Subscriptions</t>
  </si>
  <si>
    <t>VAT Refund</t>
  </si>
  <si>
    <t>Bank Charges</t>
  </si>
  <si>
    <t>Training</t>
  </si>
  <si>
    <t>Expenses</t>
  </si>
  <si>
    <t>Charges</t>
  </si>
  <si>
    <t>VAT</t>
  </si>
  <si>
    <t>S137</t>
  </si>
  <si>
    <t>VAT (To Reclaim)</t>
  </si>
  <si>
    <t>Interest</t>
  </si>
  <si>
    <t>Payer</t>
  </si>
  <si>
    <t>Payee</t>
  </si>
  <si>
    <t>Misc</t>
  </si>
  <si>
    <t>Audit</t>
  </si>
  <si>
    <t>Bank Interest</t>
  </si>
  <si>
    <t>Schemes</t>
  </si>
  <si>
    <t>Cheque</t>
  </si>
  <si>
    <t>Defibs</t>
  </si>
  <si>
    <t>Made up of:-</t>
  </si>
  <si>
    <t>Parish Council Funds (General Reserve)</t>
  </si>
  <si>
    <t>Investment account</t>
  </si>
  <si>
    <t>RDC</t>
  </si>
  <si>
    <t xml:space="preserve">Audit Fees </t>
  </si>
  <si>
    <t>Noticeboard Backing</t>
  </si>
  <si>
    <t>CWM</t>
  </si>
  <si>
    <t>Ring Fenced Funding</t>
  </si>
  <si>
    <t>Details</t>
  </si>
  <si>
    <t>Phones</t>
  </si>
  <si>
    <t>ROW</t>
  </si>
  <si>
    <t>History</t>
  </si>
  <si>
    <t>Winter</t>
  </si>
  <si>
    <t>Grass</t>
  </si>
  <si>
    <t>Draw</t>
  </si>
  <si>
    <t xml:space="preserve">Defibs </t>
  </si>
  <si>
    <t>Local Plan</t>
  </si>
  <si>
    <t>Participatory Budget</t>
  </si>
  <si>
    <t>Richard James Handmade</t>
  </si>
  <si>
    <t>RAY</t>
  </si>
  <si>
    <t>NYCC</t>
  </si>
  <si>
    <t>Nimlock</t>
  </si>
  <si>
    <t>John Holman</t>
  </si>
  <si>
    <t>Jan Tully</t>
  </si>
  <si>
    <t>Sam Marshall</t>
  </si>
  <si>
    <t>Village Draw A/c Closed</t>
  </si>
  <si>
    <t>Village Fund A/c Closed</t>
  </si>
  <si>
    <t>Good Neigh</t>
  </si>
  <si>
    <t>Various</t>
  </si>
  <si>
    <t>YE 31Mar17</t>
  </si>
  <si>
    <t>Carrier Bags</t>
  </si>
  <si>
    <t>RAY Agreed Transfer</t>
  </si>
  <si>
    <t>Committee Agreed Transfer</t>
  </si>
  <si>
    <t>OAP Lunch Fund A/c Closure</t>
  </si>
  <si>
    <t>OAP Lunch</t>
  </si>
  <si>
    <t>CHT</t>
  </si>
  <si>
    <t>Ian Roger</t>
  </si>
  <si>
    <t>Sand Bag Storage Box</t>
  </si>
  <si>
    <t>ROW Signs</t>
  </si>
  <si>
    <t>Transparency</t>
  </si>
  <si>
    <t>NYCC - Grass Cutting</t>
  </si>
  <si>
    <t>Insurance - Grass Cutting</t>
  </si>
  <si>
    <t>GW Duck</t>
  </si>
  <si>
    <t>MP Services</t>
  </si>
  <si>
    <t>F Sleighholme</t>
  </si>
  <si>
    <t>NYCC - Phone Box</t>
  </si>
  <si>
    <t>Npower</t>
  </si>
  <si>
    <t>Unicorn</t>
  </si>
  <si>
    <t>E Hope</t>
  </si>
  <si>
    <t>Annual Return</t>
  </si>
  <si>
    <t>OB</t>
  </si>
  <si>
    <t>Receipts</t>
  </si>
  <si>
    <t>Payroll</t>
  </si>
  <si>
    <t>Payments</t>
  </si>
  <si>
    <t>CB</t>
  </si>
  <si>
    <t>YE 31Mar02</t>
  </si>
  <si>
    <t>YE 31Mar01</t>
  </si>
  <si>
    <t>YE 31Mar03</t>
  </si>
  <si>
    <t>YE 31Mar04</t>
  </si>
  <si>
    <t>YE 31Mar05</t>
  </si>
  <si>
    <t>YE 31Mar06</t>
  </si>
  <si>
    <t>YE 31Mar07</t>
  </si>
  <si>
    <t>YE 31Mar08</t>
  </si>
  <si>
    <t>YE 31Mar09</t>
  </si>
  <si>
    <t>YE 31Mar10</t>
  </si>
  <si>
    <t>F Sleightholm</t>
  </si>
  <si>
    <t>YE 31Mar11</t>
  </si>
  <si>
    <t>YE 31Mar12</t>
  </si>
  <si>
    <t>YE 31Mar13</t>
  </si>
  <si>
    <t>Unknown</t>
  </si>
  <si>
    <t>Overall</t>
  </si>
  <si>
    <t>Ringfenced:</t>
  </si>
  <si>
    <t>Phone Boxes</t>
  </si>
  <si>
    <t>Transparency Code</t>
  </si>
  <si>
    <t>History Group</t>
  </si>
  <si>
    <t>Winter Weather</t>
  </si>
  <si>
    <t>Good Neighbours</t>
  </si>
  <si>
    <t>Yorkshire Butterflies</t>
  </si>
  <si>
    <t>RV Roger - Trees</t>
  </si>
  <si>
    <t>Duffield Timber - Bench Wood</t>
  </si>
  <si>
    <t>Meeting</t>
  </si>
  <si>
    <t>AC Goodall</t>
  </si>
  <si>
    <t>Holman, Donation</t>
  </si>
  <si>
    <t>Adjustments Agreed</t>
  </si>
  <si>
    <t>Grant</t>
  </si>
  <si>
    <t>Salary</t>
  </si>
  <si>
    <t>Subscription</t>
  </si>
  <si>
    <t>Earmarked Funds - Maintenance PC Assets</t>
  </si>
  <si>
    <t>Budget</t>
  </si>
  <si>
    <t>Earmarked Funds Expenditure</t>
  </si>
  <si>
    <t>Inprint - Questionnaire</t>
  </si>
  <si>
    <t>Earmarked 2021-22</t>
  </si>
  <si>
    <t>HSBC</t>
  </si>
  <si>
    <t>DR</t>
  </si>
  <si>
    <t>Total Charges</t>
  </si>
  <si>
    <t>HMRC</t>
  </si>
  <si>
    <t>Questionnaire/Community Event</t>
  </si>
  <si>
    <t>Jubilee Event</t>
  </si>
  <si>
    <t>Community Event</t>
  </si>
  <si>
    <t>Draft</t>
  </si>
  <si>
    <t>2023/24</t>
  </si>
  <si>
    <t>RDC Community Grants</t>
  </si>
  <si>
    <t>Expenses - Parish Clerk, Councillors</t>
  </si>
  <si>
    <t>RDC Community Fund - Parish Projects - Foston</t>
  </si>
  <si>
    <t>RDC Community Fund - Parish Projects - Thornton-le-Clay</t>
  </si>
  <si>
    <t>Phone Box Sale</t>
  </si>
  <si>
    <t>Balance b/f 01 April 2023</t>
  </si>
  <si>
    <t>Defibrillators</t>
  </si>
  <si>
    <t>STO</t>
  </si>
  <si>
    <t>NYC</t>
  </si>
  <si>
    <t>Grant Return</t>
  </si>
  <si>
    <t>NYC Grant Returned</t>
  </si>
  <si>
    <t>Home Working Allowance</t>
  </si>
  <si>
    <t>RECEIPTS 2023 -2024</t>
  </si>
  <si>
    <t>PAYMENTS 2023 -2024</t>
  </si>
  <si>
    <t xml:space="preserve">NYC Grant Repaid </t>
  </si>
  <si>
    <t>Village Hall</t>
  </si>
  <si>
    <t>Meeting Venue</t>
  </si>
  <si>
    <t>Zurich</t>
  </si>
  <si>
    <t>Income and Expenditure Account Year Ending 31 March 2024</t>
  </si>
  <si>
    <t>Actual</t>
  </si>
  <si>
    <t>ICO</t>
  </si>
  <si>
    <t>DDR</t>
  </si>
  <si>
    <t>PAYE</t>
  </si>
  <si>
    <t>Deans</t>
  </si>
  <si>
    <t>Tree</t>
  </si>
  <si>
    <t>BP</t>
  </si>
  <si>
    <t>FOSTON &amp; THORNTON-LE-CLAY PC - PAYMENT LIST 10 JANUARY 2024</t>
  </si>
  <si>
    <t>Shipley</t>
  </si>
  <si>
    <t>Allotment Rent</t>
  </si>
  <si>
    <t>Parkes</t>
  </si>
  <si>
    <t>Triffitt</t>
  </si>
  <si>
    <t>Cllr Balding - Environmental Notices</t>
  </si>
  <si>
    <t>Cheque Cancelled</t>
  </si>
  <si>
    <t>Bank Reconciliation as at 31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</si>
</sst>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8" formatCode="&quot;£&quot;#,##0.00;[Red]\-&quot;£&quot;#,##0.00"/>
  </numFmts>
  <fonts count="1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6"/>
      <name val="Calibri"/>
      <family val="2"/>
      <scheme val="minor"/>
    </font>
    <font>
      <sz val="9"/>
      <name val="Calibri"/>
      <family val="2"/>
      <scheme val="minor"/>
    </font>
    <font>
      <i/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u/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109">
    <xf numFmtId="0" fontId="0" fillId="0" borderId="0" xfId="0"/>
    <xf numFmtId="0" fontId="1" fillId="0" borderId="0" xfId="0" applyFont="1"/>
    <xf numFmtId="14" fontId="1" fillId="0" borderId="0" xfId="0" applyNumberFormat="1" applyFont="1"/>
    <xf numFmtId="2" fontId="1" fillId="0" borderId="0" xfId="0" applyNumberFormat="1" applyFont="1"/>
    <xf numFmtId="2" fontId="3" fillId="0" borderId="0" xfId="0" applyNumberFormat="1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2" fontId="1" fillId="0" borderId="2" xfId="0" applyNumberFormat="1" applyFont="1" applyBorder="1"/>
    <xf numFmtId="2" fontId="1" fillId="0" borderId="1" xfId="0" applyNumberFormat="1" applyFont="1" applyBorder="1"/>
    <xf numFmtId="0" fontId="4" fillId="0" borderId="0" xfId="0" applyFont="1"/>
    <xf numFmtId="1" fontId="1" fillId="0" borderId="0" xfId="0" applyNumberFormat="1" applyFont="1"/>
    <xf numFmtId="2" fontId="1" fillId="0" borderId="3" xfId="0" applyNumberFormat="1" applyFont="1" applyBorder="1"/>
    <xf numFmtId="2" fontId="1" fillId="0" borderId="4" xfId="0" applyNumberFormat="1" applyFont="1" applyBorder="1"/>
    <xf numFmtId="0" fontId="5" fillId="0" borderId="0" xfId="0" applyFont="1"/>
    <xf numFmtId="2" fontId="5" fillId="0" borderId="0" xfId="0" applyNumberFormat="1" applyFont="1"/>
    <xf numFmtId="0" fontId="6" fillId="0" borderId="0" xfId="0" applyFont="1"/>
    <xf numFmtId="2" fontId="6" fillId="0" borderId="0" xfId="0" applyNumberFormat="1" applyFont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quotePrefix="1" applyFont="1" applyAlignment="1">
      <alignment horizontal="center"/>
    </xf>
    <xf numFmtId="14" fontId="1" fillId="0" borderId="0" xfId="0" applyNumberFormat="1" applyFont="1" applyAlignment="1">
      <alignment horizontal="left"/>
    </xf>
    <xf numFmtId="0" fontId="8" fillId="0" borderId="0" xfId="0" applyFont="1"/>
    <xf numFmtId="2" fontId="0" fillId="0" borderId="0" xfId="0" applyNumberForma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right"/>
    </xf>
    <xf numFmtId="0" fontId="9" fillId="0" borderId="0" xfId="0" applyFont="1" applyAlignment="1">
      <alignment horizontal="right"/>
    </xf>
    <xf numFmtId="2" fontId="8" fillId="0" borderId="0" xfId="0" applyNumberFormat="1" applyFont="1"/>
    <xf numFmtId="0" fontId="7" fillId="0" borderId="0" xfId="0" applyFont="1"/>
    <xf numFmtId="2" fontId="7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14" fontId="0" fillId="0" borderId="0" xfId="0" applyNumberFormat="1" applyAlignment="1">
      <alignment horizontal="center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right"/>
    </xf>
    <xf numFmtId="0" fontId="0" fillId="0" borderId="5" xfId="0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5" xfId="0" applyBorder="1"/>
    <xf numFmtId="14" fontId="0" fillId="0" borderId="0" xfId="0" applyNumberFormat="1" applyAlignment="1">
      <alignment horizontal="left"/>
    </xf>
    <xf numFmtId="14" fontId="0" fillId="0" borderId="0" xfId="0" applyNumberFormat="1"/>
    <xf numFmtId="14" fontId="0" fillId="0" borderId="0" xfId="0" applyNumberFormat="1" applyAlignment="1">
      <alignment horizontal="right"/>
    </xf>
    <xf numFmtId="14" fontId="0" fillId="0" borderId="5" xfId="0" applyNumberFormat="1" applyBorder="1" applyAlignment="1">
      <alignment horizontal="center"/>
    </xf>
    <xf numFmtId="14" fontId="0" fillId="0" borderId="5" xfId="0" applyNumberFormat="1" applyBorder="1"/>
    <xf numFmtId="2" fontId="0" fillId="0" borderId="5" xfId="0" applyNumberFormat="1" applyBorder="1"/>
    <xf numFmtId="0" fontId="9" fillId="0" borderId="5" xfId="0" applyFont="1" applyBorder="1" applyAlignment="1">
      <alignment horizontal="right"/>
    </xf>
    <xf numFmtId="14" fontId="0" fillId="0" borderId="5" xfId="0" applyNumberFormat="1" applyBorder="1" applyAlignment="1">
      <alignment horizontal="left"/>
    </xf>
    <xf numFmtId="2" fontId="0" fillId="0" borderId="5" xfId="0" applyNumberFormat="1" applyBorder="1" applyAlignment="1">
      <alignment horizontal="right"/>
    </xf>
    <xf numFmtId="0" fontId="8" fillId="0" borderId="5" xfId="0" applyFont="1" applyBorder="1"/>
    <xf numFmtId="2" fontId="8" fillId="0" borderId="5" xfId="0" applyNumberFormat="1" applyFont="1" applyBorder="1"/>
    <xf numFmtId="14" fontId="1" fillId="0" borderId="0" xfId="0" applyNumberFormat="1" applyFont="1" applyAlignment="1">
      <alignment horizontal="right"/>
    </xf>
    <xf numFmtId="14" fontId="0" fillId="0" borderId="5" xfId="0" applyNumberForma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0" fillId="3" borderId="5" xfId="0" applyFill="1" applyBorder="1" applyAlignment="1">
      <alignment horizontal="right"/>
    </xf>
    <xf numFmtId="0" fontId="13" fillId="3" borderId="5" xfId="0" applyFont="1" applyFill="1" applyBorder="1" applyAlignment="1">
      <alignment horizontal="right"/>
    </xf>
    <xf numFmtId="0" fontId="0" fillId="3" borderId="0" xfId="0" applyFill="1" applyAlignment="1">
      <alignment horizontal="right"/>
    </xf>
    <xf numFmtId="0" fontId="0" fillId="3" borderId="0" xfId="0" applyFill="1"/>
    <xf numFmtId="2" fontId="0" fillId="3" borderId="0" xfId="0" applyNumberFormat="1" applyFill="1" applyAlignment="1">
      <alignment horizontal="right"/>
    </xf>
    <xf numFmtId="2" fontId="0" fillId="3" borderId="5" xfId="0" applyNumberFormat="1" applyFill="1" applyBorder="1"/>
    <xf numFmtId="2" fontId="13" fillId="3" borderId="5" xfId="0" applyNumberFormat="1" applyFont="1" applyFill="1" applyBorder="1" applyAlignment="1">
      <alignment horizontal="right"/>
    </xf>
    <xf numFmtId="2" fontId="0" fillId="3" borderId="5" xfId="0" applyNumberFormat="1" applyFill="1" applyBorder="1" applyAlignment="1">
      <alignment horizontal="right"/>
    </xf>
    <xf numFmtId="2" fontId="0" fillId="3" borderId="0" xfId="0" applyNumberFormat="1" applyFill="1"/>
    <xf numFmtId="0" fontId="13" fillId="3" borderId="0" xfId="0" applyFont="1" applyFill="1" applyAlignment="1">
      <alignment horizontal="right"/>
    </xf>
    <xf numFmtId="2" fontId="13" fillId="3" borderId="0" xfId="0" applyNumberFormat="1" applyFont="1" applyFill="1" applyAlignment="1">
      <alignment horizontal="right"/>
    </xf>
    <xf numFmtId="0" fontId="1" fillId="3" borderId="0" xfId="0" applyFont="1" applyFill="1"/>
    <xf numFmtId="2" fontId="7" fillId="3" borderId="0" xfId="0" applyNumberFormat="1" applyFont="1" applyFill="1" applyAlignment="1">
      <alignment horizontal="right"/>
    </xf>
    <xf numFmtId="2" fontId="7" fillId="0" borderId="0" xfId="0" applyNumberFormat="1" applyFont="1" applyAlignment="1">
      <alignment horizontal="center"/>
    </xf>
    <xf numFmtId="2" fontId="1" fillId="2" borderId="0" xfId="0" applyNumberFormat="1" applyFont="1" applyFill="1"/>
    <xf numFmtId="2" fontId="9" fillId="2" borderId="0" xfId="0" applyNumberFormat="1" applyFont="1" applyFill="1"/>
    <xf numFmtId="2" fontId="2" fillId="0" borderId="0" xfId="0" applyNumberFormat="1" applyFont="1"/>
    <xf numFmtId="0" fontId="1" fillId="0" borderId="6" xfId="0" applyFont="1" applyBorder="1"/>
    <xf numFmtId="2" fontId="1" fillId="0" borderId="7" xfId="0" applyNumberFormat="1" applyFont="1" applyBorder="1"/>
    <xf numFmtId="0" fontId="1" fillId="0" borderId="8" xfId="0" applyFont="1" applyBorder="1"/>
    <xf numFmtId="2" fontId="1" fillId="0" borderId="9" xfId="0" applyNumberFormat="1" applyFont="1" applyBorder="1"/>
    <xf numFmtId="0" fontId="1" fillId="0" borderId="10" xfId="0" applyFont="1" applyBorder="1"/>
    <xf numFmtId="2" fontId="1" fillId="0" borderId="11" xfId="0" applyNumberFormat="1" applyFont="1" applyBorder="1"/>
    <xf numFmtId="0" fontId="2" fillId="0" borderId="6" xfId="0" applyFont="1" applyBorder="1"/>
    <xf numFmtId="2" fontId="2" fillId="0" borderId="7" xfId="0" applyNumberFormat="1" applyFont="1" applyBorder="1"/>
    <xf numFmtId="6" fontId="1" fillId="0" borderId="0" xfId="0" applyNumberFormat="1" applyFont="1"/>
    <xf numFmtId="0" fontId="1" fillId="0" borderId="0" xfId="0" applyFont="1" applyAlignment="1">
      <alignment horizontal="right"/>
    </xf>
    <xf numFmtId="1" fontId="15" fillId="0" borderId="0" xfId="1" applyNumberFormat="1" applyFont="1"/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14" fontId="5" fillId="0" borderId="0" xfId="0" quotePrefix="1" applyNumberFormat="1" applyFont="1" applyAlignment="1">
      <alignment horizontal="center"/>
    </xf>
    <xf numFmtId="2" fontId="5" fillId="0" borderId="4" xfId="0" applyNumberFormat="1" applyFont="1" applyBorder="1"/>
    <xf numFmtId="2" fontId="5" fillId="0" borderId="1" xfId="0" applyNumberFormat="1" applyFont="1" applyBorder="1"/>
    <xf numFmtId="0" fontId="8" fillId="0" borderId="0" xfId="0" quotePrefix="1" applyFont="1" applyAlignment="1">
      <alignment horizontal="center"/>
    </xf>
    <xf numFmtId="0" fontId="16" fillId="0" borderId="0" xfId="1" quotePrefix="1" applyFont="1" applyAlignment="1">
      <alignment horizontal="center"/>
    </xf>
    <xf numFmtId="14" fontId="2" fillId="0" borderId="0" xfId="0" applyNumberFormat="1" applyFont="1"/>
    <xf numFmtId="0" fontId="0" fillId="0" borderId="6" xfId="0" applyBorder="1"/>
    <xf numFmtId="0" fontId="0" fillId="0" borderId="12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7" fillId="0" borderId="0" xfId="0" applyFont="1" applyAlignment="1">
      <alignment horizontal="center"/>
    </xf>
    <xf numFmtId="8" fontId="0" fillId="0" borderId="0" xfId="0" applyNumberFormat="1"/>
    <xf numFmtId="0" fontId="0" fillId="0" borderId="10" xfId="0" applyBorder="1"/>
    <xf numFmtId="0" fontId="0" fillId="0" borderId="11" xfId="0" applyBorder="1"/>
    <xf numFmtId="14" fontId="18" fillId="0" borderId="0" xfId="0" applyNumberFormat="1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workbookViewId="0">
      <selection activeCell="A2" sqref="A2"/>
    </sheetView>
  </sheetViews>
  <sheetFormatPr defaultColWidth="9.140625" defaultRowHeight="15" x14ac:dyDescent="0.25"/>
  <cols>
    <col min="1" max="1" width="14.5703125" style="1" customWidth="1"/>
    <col min="2" max="8" width="9.140625" style="1"/>
    <col min="9" max="9" width="18.42578125" style="1" customWidth="1"/>
    <col min="10" max="10" width="17.85546875" style="1" customWidth="1"/>
    <col min="11" max="16384" width="9.140625" style="1"/>
  </cols>
  <sheetData>
    <row r="1" spans="1:12" x14ac:dyDescent="0.25">
      <c r="A1" s="106" t="s">
        <v>24</v>
      </c>
      <c r="B1" s="106"/>
      <c r="C1" s="106"/>
      <c r="D1" s="106"/>
      <c r="E1" s="106"/>
      <c r="F1" s="106"/>
      <c r="G1" s="106"/>
    </row>
    <row r="2" spans="1:12" ht="15.75" thickBot="1" x14ac:dyDescent="0.3"/>
    <row r="3" spans="1:12" x14ac:dyDescent="0.25">
      <c r="A3" s="106" t="s">
        <v>185</v>
      </c>
      <c r="B3" s="106"/>
      <c r="C3" s="106"/>
      <c r="D3" s="106"/>
      <c r="E3" s="106"/>
      <c r="F3" s="106"/>
      <c r="G3" s="106"/>
      <c r="J3" s="77" t="s">
        <v>100</v>
      </c>
      <c r="K3" s="78"/>
    </row>
    <row r="4" spans="1:12" x14ac:dyDescent="0.25">
      <c r="J4" s="79"/>
      <c r="K4" s="80"/>
    </row>
    <row r="5" spans="1:12" x14ac:dyDescent="0.25">
      <c r="A5" s="1" t="s">
        <v>157</v>
      </c>
      <c r="G5" s="3">
        <v>12492.6</v>
      </c>
      <c r="J5" s="79" t="s">
        <v>101</v>
      </c>
      <c r="K5" s="80">
        <f>G5</f>
        <v>12492.6</v>
      </c>
    </row>
    <row r="6" spans="1:12" x14ac:dyDescent="0.25">
      <c r="J6" s="79"/>
      <c r="K6" s="80"/>
    </row>
    <row r="7" spans="1:12" x14ac:dyDescent="0.25">
      <c r="A7" s="1" t="s">
        <v>0</v>
      </c>
      <c r="G7" s="3">
        <f>Receipts!E6</f>
        <v>3136.42</v>
      </c>
      <c r="J7" s="79" t="s">
        <v>5</v>
      </c>
      <c r="K7" s="80">
        <f>Receipts!G6</f>
        <v>2780</v>
      </c>
    </row>
    <row r="8" spans="1:12" x14ac:dyDescent="0.25">
      <c r="J8" s="79" t="s">
        <v>102</v>
      </c>
      <c r="K8" s="80">
        <f>Receipts!E6-Receipts!G6</f>
        <v>356.42000000000007</v>
      </c>
      <c r="L8" s="3">
        <f>SUM(K7:K8)</f>
        <v>3136.42</v>
      </c>
    </row>
    <row r="9" spans="1:12" x14ac:dyDescent="0.25">
      <c r="G9" s="8">
        <f>G5+G7</f>
        <v>15629.02</v>
      </c>
      <c r="J9" s="79"/>
      <c r="K9" s="80"/>
    </row>
    <row r="10" spans="1:12" x14ac:dyDescent="0.25">
      <c r="J10" s="79" t="s">
        <v>103</v>
      </c>
      <c r="K10" s="80">
        <f>Payments!I7</f>
        <v>1912.88</v>
      </c>
    </row>
    <row r="11" spans="1:12" x14ac:dyDescent="0.25">
      <c r="A11" s="1" t="s">
        <v>7</v>
      </c>
      <c r="G11" s="3">
        <f>Payments!F7</f>
        <v>3189.13</v>
      </c>
      <c r="J11" s="79" t="s">
        <v>104</v>
      </c>
      <c r="K11" s="80">
        <f>Payments!F7-Payments!I7</f>
        <v>1276.25</v>
      </c>
      <c r="L11" s="3">
        <f>SUM(K10:K11)</f>
        <v>3189.13</v>
      </c>
    </row>
    <row r="12" spans="1:12" x14ac:dyDescent="0.25">
      <c r="J12" s="79"/>
      <c r="K12" s="80"/>
    </row>
    <row r="13" spans="1:12" ht="15.75" thickBot="1" x14ac:dyDescent="0.3">
      <c r="A13" s="1" t="s">
        <v>25</v>
      </c>
      <c r="G13" s="9">
        <f>G9-G11</f>
        <v>12439.89</v>
      </c>
      <c r="J13" s="81" t="s">
        <v>105</v>
      </c>
      <c r="K13" s="82">
        <f>K5+K7+K8-K10-K11</f>
        <v>12439.89</v>
      </c>
    </row>
    <row r="14" spans="1:12" x14ac:dyDescent="0.25">
      <c r="K14" s="3"/>
    </row>
    <row r="15" spans="1:12" x14ac:dyDescent="0.25">
      <c r="K15" s="3"/>
    </row>
    <row r="16" spans="1:12" x14ac:dyDescent="0.25">
      <c r="K16" s="3"/>
    </row>
    <row r="17" spans="1:12" x14ac:dyDescent="0.25">
      <c r="A17" s="5" t="s">
        <v>8</v>
      </c>
      <c r="K17" s="3"/>
    </row>
    <row r="18" spans="1:12" x14ac:dyDescent="0.25">
      <c r="K18" s="11"/>
    </row>
    <row r="19" spans="1:12" x14ac:dyDescent="0.25">
      <c r="A19" s="1" t="s">
        <v>53</v>
      </c>
      <c r="D19" s="3">
        <v>2707.05</v>
      </c>
      <c r="E19" s="10"/>
    </row>
    <row r="20" spans="1:12" x14ac:dyDescent="0.25">
      <c r="A20" s="1" t="s">
        <v>9</v>
      </c>
      <c r="E20" s="3">
        <v>9570.84</v>
      </c>
      <c r="H20" s="3"/>
      <c r="I20" s="3"/>
      <c r="J20" s="3"/>
      <c r="K20" s="11"/>
    </row>
    <row r="21" spans="1:12" ht="15.75" thickBot="1" x14ac:dyDescent="0.3">
      <c r="A21" s="1" t="s">
        <v>12</v>
      </c>
      <c r="F21" s="3">
        <v>0</v>
      </c>
    </row>
    <row r="22" spans="1:12" ht="15.75" thickBot="1" x14ac:dyDescent="0.3">
      <c r="D22" s="8">
        <f>SUM(D19:D21)</f>
        <v>2707.05</v>
      </c>
      <c r="E22" s="8">
        <f>SUM(E19:E21)</f>
        <v>9570.84</v>
      </c>
      <c r="F22" s="8">
        <f t="shared" ref="F22" si="0">SUM(F19:F21)</f>
        <v>0</v>
      </c>
      <c r="G22" s="9">
        <f>SUM(D22:F22)</f>
        <v>12277.89</v>
      </c>
      <c r="J22" s="83" t="s">
        <v>122</v>
      </c>
      <c r="K22" s="84">
        <f>G41</f>
        <v>2512.9</v>
      </c>
    </row>
    <row r="23" spans="1:12" x14ac:dyDescent="0.25">
      <c r="J23" s="79" t="s">
        <v>57</v>
      </c>
      <c r="K23" s="80">
        <f>Ringfenced!W1</f>
        <v>79</v>
      </c>
    </row>
    <row r="24" spans="1:12" x14ac:dyDescent="0.25">
      <c r="A24" s="5" t="s">
        <v>10</v>
      </c>
      <c r="J24" s="79" t="s">
        <v>123</v>
      </c>
      <c r="K24" s="80">
        <f>Ringfenced!E1</f>
        <v>0</v>
      </c>
    </row>
    <row r="25" spans="1:12" x14ac:dyDescent="0.25">
      <c r="J25" s="79" t="s">
        <v>124</v>
      </c>
      <c r="K25" s="80">
        <f>Ringfenced!F1</f>
        <v>842.88</v>
      </c>
    </row>
    <row r="26" spans="1:12" x14ac:dyDescent="0.25">
      <c r="A26" s="1" t="s">
        <v>11</v>
      </c>
      <c r="B26" s="1" t="s">
        <v>4</v>
      </c>
      <c r="J26" s="79" t="s">
        <v>28</v>
      </c>
      <c r="K26" s="80">
        <f>Ringfenced!H1</f>
        <v>392</v>
      </c>
    </row>
    <row r="27" spans="1:12" x14ac:dyDescent="0.25">
      <c r="E27" s="3"/>
      <c r="H27" s="4"/>
      <c r="J27" s="79" t="s">
        <v>125</v>
      </c>
      <c r="K27" s="80">
        <f>Ringfenced!J1</f>
        <v>72.310000000000016</v>
      </c>
    </row>
    <row r="28" spans="1:12" x14ac:dyDescent="0.25">
      <c r="B28" s="86"/>
      <c r="E28" s="3">
        <v>-110</v>
      </c>
      <c r="H28" s="4"/>
      <c r="J28" s="79" t="s">
        <v>126</v>
      </c>
      <c r="K28" s="80">
        <f>Ringfenced!K1</f>
        <v>150.01</v>
      </c>
    </row>
    <row r="29" spans="1:12" x14ac:dyDescent="0.25">
      <c r="E29" s="3">
        <v>-52</v>
      </c>
      <c r="H29" s="4"/>
      <c r="J29" s="79" t="s">
        <v>30</v>
      </c>
      <c r="K29" s="80">
        <f>Ringfenced!L1</f>
        <v>676.7</v>
      </c>
    </row>
    <row r="30" spans="1:12" ht="15.75" thickBot="1" x14ac:dyDescent="0.3">
      <c r="B30" s="3"/>
      <c r="D30" s="3"/>
      <c r="H30" s="4"/>
      <c r="J30" s="81" t="s">
        <v>127</v>
      </c>
      <c r="K30" s="82">
        <f>Ringfenced!U1</f>
        <v>300</v>
      </c>
    </row>
    <row r="31" spans="1:12" ht="15.75" thickBot="1" x14ac:dyDescent="0.3">
      <c r="B31" s="3"/>
      <c r="D31" s="13">
        <f>SUM(D26:D30)</f>
        <v>0</v>
      </c>
      <c r="E31" s="13">
        <f>SUM(E26:E30)</f>
        <v>-162</v>
      </c>
      <c r="F31" s="13">
        <f>SUM(F26:F30)</f>
        <v>0</v>
      </c>
      <c r="G31" s="12">
        <f>SUM(D31:F31)</f>
        <v>-162</v>
      </c>
      <c r="H31" s="4"/>
      <c r="K31" s="3"/>
      <c r="L31" s="3"/>
    </row>
    <row r="32" spans="1:12" ht="15.75" thickTop="1" x14ac:dyDescent="0.25">
      <c r="B32" s="3"/>
      <c r="D32" s="3"/>
      <c r="E32" s="3"/>
      <c r="F32" s="3"/>
      <c r="G32" s="3"/>
      <c r="H32" s="4"/>
      <c r="J32" s="4"/>
      <c r="K32" s="17">
        <f>SUM(K23:K30)-K22</f>
        <v>0</v>
      </c>
    </row>
    <row r="33" spans="1:11" x14ac:dyDescent="0.25">
      <c r="B33" s="3"/>
      <c r="D33" s="3"/>
      <c r="E33" s="3"/>
      <c r="F33" s="3"/>
      <c r="G33" s="3"/>
      <c r="H33" s="4"/>
    </row>
    <row r="34" spans="1:11" ht="15.75" thickBot="1" x14ac:dyDescent="0.3">
      <c r="B34" s="3"/>
      <c r="D34" s="13">
        <f>D22-D31</f>
        <v>2707.05</v>
      </c>
      <c r="E34" s="13">
        <f>E22-E31</f>
        <v>9732.84</v>
      </c>
      <c r="F34" s="13">
        <f>F22-F31</f>
        <v>0</v>
      </c>
      <c r="G34" s="9">
        <f>SUM(D34:F34)</f>
        <v>12439.89</v>
      </c>
      <c r="H34" s="4"/>
    </row>
    <row r="35" spans="1:11" x14ac:dyDescent="0.25">
      <c r="B35" s="3"/>
      <c r="D35" s="3"/>
      <c r="E35" s="3"/>
      <c r="F35" s="3"/>
      <c r="G35" s="3"/>
      <c r="H35" s="4"/>
      <c r="I35" s="4"/>
    </row>
    <row r="36" spans="1:11" x14ac:dyDescent="0.25">
      <c r="B36" s="3"/>
      <c r="D36" s="3"/>
      <c r="E36" s="3"/>
      <c r="F36" s="3"/>
      <c r="G36" s="17">
        <f>G13-G34</f>
        <v>0</v>
      </c>
      <c r="H36" s="4"/>
    </row>
    <row r="37" spans="1:11" x14ac:dyDescent="0.25">
      <c r="B37" s="3"/>
      <c r="D37" s="3"/>
      <c r="E37" s="3"/>
      <c r="F37" s="3"/>
      <c r="G37" s="3"/>
    </row>
    <row r="38" spans="1:11" x14ac:dyDescent="0.25">
      <c r="B38" s="3"/>
      <c r="D38" s="3"/>
      <c r="E38" s="3"/>
      <c r="F38" s="3"/>
      <c r="G38" s="3"/>
    </row>
    <row r="39" spans="1:11" x14ac:dyDescent="0.25">
      <c r="A39" s="5" t="s">
        <v>51</v>
      </c>
      <c r="K39" s="3"/>
    </row>
    <row r="40" spans="1:11" x14ac:dyDescent="0.25">
      <c r="G40" s="3"/>
    </row>
    <row r="41" spans="1:11" x14ac:dyDescent="0.25">
      <c r="A41" s="1" t="s">
        <v>58</v>
      </c>
      <c r="G41" s="3">
        <f>Ringfenced!A1</f>
        <v>2512.9</v>
      </c>
    </row>
    <row r="42" spans="1:11" x14ac:dyDescent="0.25">
      <c r="G42" s="3"/>
    </row>
    <row r="43" spans="1:11" x14ac:dyDescent="0.25">
      <c r="A43" s="1" t="s">
        <v>154</v>
      </c>
      <c r="G43" s="3">
        <v>1760.4</v>
      </c>
      <c r="I43" s="16"/>
    </row>
    <row r="44" spans="1:11" x14ac:dyDescent="0.25">
      <c r="A44" s="1" t="s">
        <v>155</v>
      </c>
      <c r="G44" s="3">
        <v>1760.4</v>
      </c>
    </row>
    <row r="46" spans="1:11" x14ac:dyDescent="0.25">
      <c r="A46" s="1" t="s">
        <v>138</v>
      </c>
      <c r="D46" s="22"/>
      <c r="F46" s="85"/>
      <c r="G46" s="3">
        <v>1500</v>
      </c>
    </row>
    <row r="47" spans="1:11" x14ac:dyDescent="0.25">
      <c r="A47" s="14"/>
      <c r="B47" s="14"/>
      <c r="C47" s="14"/>
      <c r="D47" s="14"/>
      <c r="E47" s="14"/>
      <c r="F47" s="14"/>
      <c r="G47" s="15"/>
      <c r="J47" s="4"/>
    </row>
    <row r="48" spans="1:11" x14ac:dyDescent="0.25">
      <c r="A48" s="1" t="s">
        <v>52</v>
      </c>
      <c r="G48" s="3">
        <f>G34-G41-G43-G44-G46</f>
        <v>4906.1900000000005</v>
      </c>
    </row>
    <row r="49" spans="7:12" x14ac:dyDescent="0.25">
      <c r="L49" s="3"/>
    </row>
    <row r="50" spans="7:12" ht="15.75" thickBot="1" x14ac:dyDescent="0.3">
      <c r="G50" s="12">
        <f>SUM(G41:G49)</f>
        <v>12439.890000000001</v>
      </c>
      <c r="H50" s="4"/>
    </row>
    <row r="51" spans="7:12" ht="15.75" thickTop="1" x14ac:dyDescent="0.25"/>
    <row r="52" spans="7:12" x14ac:dyDescent="0.25">
      <c r="G52" s="17">
        <f>G34-G50</f>
        <v>0</v>
      </c>
    </row>
  </sheetData>
  <mergeCells count="2">
    <mergeCell ref="A1:G1"/>
    <mergeCell ref="A3:G3"/>
  </mergeCells>
  <pageMargins left="0.70866141732283472" right="0.70866141732283472" top="0.74803149606299213" bottom="0.74803149606299213" header="0.31496062992125984" footer="0.31496062992125984"/>
  <pageSetup paperSize="9" scale="70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39"/>
  <sheetViews>
    <sheetView zoomScaleNormal="100" workbookViewId="0">
      <selection activeCell="A2" sqref="A2"/>
    </sheetView>
  </sheetViews>
  <sheetFormatPr defaultColWidth="9.140625" defaultRowHeight="15" x14ac:dyDescent="0.25"/>
  <cols>
    <col min="1" max="1" width="13.85546875" style="1" customWidth="1"/>
    <col min="2" max="2" width="18.42578125" style="1" customWidth="1"/>
    <col min="3" max="3" width="27.140625" style="1" customWidth="1"/>
    <col min="4" max="5" width="9.140625" style="1"/>
    <col min="6" max="6" width="3.5703125" style="1" customWidth="1"/>
    <col min="7" max="16384" width="9.140625" style="1"/>
  </cols>
  <sheetData>
    <row r="1" spans="1:17" x14ac:dyDescent="0.25">
      <c r="A1" s="107" t="s">
        <v>24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P1" s="16" t="s">
        <v>18</v>
      </c>
      <c r="Q1" s="17">
        <f>'Inc&amp;Exp'!E14</f>
        <v>3136.42</v>
      </c>
    </row>
    <row r="2" spans="1:17" x14ac:dyDescent="0.25">
      <c r="P2" s="16" t="s">
        <v>19</v>
      </c>
      <c r="Q2" s="17">
        <f>Q1-E6</f>
        <v>0</v>
      </c>
    </row>
    <row r="3" spans="1:17" x14ac:dyDescent="0.25">
      <c r="A3" s="107" t="s">
        <v>164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</row>
    <row r="4" spans="1:17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9"/>
    </row>
    <row r="5" spans="1:17" s="5" customFormat="1" x14ac:dyDescent="0.25">
      <c r="A5" s="18" t="s">
        <v>1</v>
      </c>
      <c r="B5" s="18" t="s">
        <v>43</v>
      </c>
      <c r="C5" s="18" t="s">
        <v>2</v>
      </c>
      <c r="D5" s="18" t="s">
        <v>3</v>
      </c>
      <c r="E5" s="18" t="s">
        <v>4</v>
      </c>
      <c r="F5" s="18"/>
      <c r="G5" s="18" t="s">
        <v>5</v>
      </c>
      <c r="H5" s="18" t="s">
        <v>20</v>
      </c>
      <c r="I5" s="18" t="s">
        <v>57</v>
      </c>
      <c r="J5" s="18" t="s">
        <v>42</v>
      </c>
      <c r="K5" s="18" t="s">
        <v>39</v>
      </c>
      <c r="L5" s="18" t="s">
        <v>135</v>
      </c>
      <c r="M5" s="18" t="s">
        <v>45</v>
      </c>
      <c r="N5" s="3"/>
      <c r="O5" s="1"/>
      <c r="P5" s="1"/>
      <c r="Q5" s="1"/>
    </row>
    <row r="6" spans="1:17" s="5" customFormat="1" ht="15.75" thickBot="1" x14ac:dyDescent="0.3">
      <c r="A6" s="1"/>
      <c r="B6" s="1"/>
      <c r="C6" s="1"/>
      <c r="D6" s="1"/>
      <c r="E6" s="9">
        <f>SUM(E7:E1002)</f>
        <v>3136.42</v>
      </c>
      <c r="F6" s="3"/>
      <c r="G6" s="9">
        <f t="shared" ref="G6:M6" si="0">SUM(G7:G1002)</f>
        <v>2780</v>
      </c>
      <c r="H6" s="9">
        <f t="shared" si="0"/>
        <v>217</v>
      </c>
      <c r="I6" s="9">
        <f t="shared" si="0"/>
        <v>0</v>
      </c>
      <c r="J6" s="9">
        <f t="shared" si="0"/>
        <v>0</v>
      </c>
      <c r="K6" s="9">
        <f t="shared" si="0"/>
        <v>139.41999999999999</v>
      </c>
      <c r="L6" s="9">
        <f t="shared" si="0"/>
        <v>0</v>
      </c>
      <c r="M6" s="9">
        <f t="shared" si="0"/>
        <v>0</v>
      </c>
      <c r="N6" s="4">
        <f>E6-G6-H6-I6-J6-K6-L6-M6</f>
        <v>8.5265128291212022E-14</v>
      </c>
      <c r="O6" s="1"/>
      <c r="P6" s="1"/>
      <c r="Q6" s="1"/>
    </row>
    <row r="7" spans="1:17" x14ac:dyDescent="0.25">
      <c r="A7" s="2">
        <v>45044</v>
      </c>
      <c r="B7" s="2" t="s">
        <v>71</v>
      </c>
      <c r="C7" s="1" t="s">
        <v>5</v>
      </c>
      <c r="E7" s="3">
        <v>2780</v>
      </c>
      <c r="F7" s="3"/>
      <c r="G7" s="3">
        <v>2780</v>
      </c>
      <c r="H7" s="3"/>
      <c r="I7" s="3"/>
      <c r="J7" s="3"/>
      <c r="K7" s="3"/>
      <c r="L7" s="3"/>
      <c r="M7" s="3"/>
      <c r="N7" s="4">
        <f>E7-G7-H7-I7-J7-K7-L7-M7</f>
        <v>0</v>
      </c>
      <c r="Q7" s="3"/>
    </row>
    <row r="8" spans="1:17" x14ac:dyDescent="0.25">
      <c r="A8" s="2">
        <v>45069</v>
      </c>
      <c r="B8" s="2" t="s">
        <v>146</v>
      </c>
      <c r="C8" s="1" t="s">
        <v>39</v>
      </c>
      <c r="E8" s="3">
        <v>139.41999999999999</v>
      </c>
      <c r="G8" s="3"/>
      <c r="H8" s="3"/>
      <c r="K8" s="3">
        <v>139.41999999999999</v>
      </c>
      <c r="L8" s="3"/>
      <c r="M8" s="3"/>
      <c r="N8" s="4">
        <f>E8-G8-H8-I8-J8-K8-L8-M8</f>
        <v>0</v>
      </c>
      <c r="Q8" s="3"/>
    </row>
    <row r="9" spans="1:17" x14ac:dyDescent="0.25">
      <c r="A9" s="2">
        <v>45357</v>
      </c>
      <c r="B9" s="2" t="s">
        <v>179</v>
      </c>
      <c r="C9" s="1" t="s">
        <v>180</v>
      </c>
      <c r="E9" s="3">
        <v>55</v>
      </c>
      <c r="F9" s="3"/>
      <c r="G9" s="3"/>
      <c r="H9" s="3">
        <v>55</v>
      </c>
      <c r="I9" s="3"/>
      <c r="J9" s="3"/>
      <c r="K9" s="3"/>
      <c r="L9" s="3"/>
      <c r="M9" s="3"/>
      <c r="N9" s="4">
        <f t="shared" ref="N9:N17" si="1">E9-G9-H9-I9-J9-K9-L9-M9</f>
        <v>0</v>
      </c>
      <c r="Q9" s="3"/>
    </row>
    <row r="10" spans="1:17" x14ac:dyDescent="0.25">
      <c r="A10" s="2">
        <v>45378</v>
      </c>
      <c r="B10" s="2" t="s">
        <v>181</v>
      </c>
      <c r="C10" s="1" t="s">
        <v>180</v>
      </c>
      <c r="E10" s="3">
        <v>110</v>
      </c>
      <c r="F10" s="3"/>
      <c r="G10" s="3"/>
      <c r="H10" s="3">
        <v>110</v>
      </c>
      <c r="I10" s="3"/>
      <c r="J10" s="3"/>
      <c r="K10" s="3"/>
      <c r="L10" s="3"/>
      <c r="M10" s="3"/>
      <c r="N10" s="4">
        <f t="shared" si="1"/>
        <v>0</v>
      </c>
    </row>
    <row r="11" spans="1:17" x14ac:dyDescent="0.25">
      <c r="A11" s="2">
        <v>45379</v>
      </c>
      <c r="B11" s="2" t="s">
        <v>182</v>
      </c>
      <c r="C11" s="1" t="s">
        <v>180</v>
      </c>
      <c r="E11" s="3">
        <v>52</v>
      </c>
      <c r="F11" s="3"/>
      <c r="G11" s="3"/>
      <c r="H11" s="3">
        <v>52</v>
      </c>
      <c r="I11" s="3"/>
      <c r="J11" s="3"/>
      <c r="K11" s="3"/>
      <c r="L11" s="3"/>
      <c r="M11" s="3"/>
      <c r="N11" s="4">
        <f>E11-G11-H11-I11-J11-K11-L11-M11</f>
        <v>0</v>
      </c>
    </row>
    <row r="12" spans="1:17" x14ac:dyDescent="0.25">
      <c r="A12" s="2"/>
      <c r="B12" s="2"/>
      <c r="E12" s="3"/>
      <c r="F12" s="3"/>
      <c r="G12" s="3"/>
      <c r="H12" s="3"/>
      <c r="I12" s="3"/>
      <c r="J12" s="3"/>
      <c r="K12" s="3"/>
      <c r="L12" s="3"/>
      <c r="M12" s="3"/>
      <c r="N12" s="4">
        <f t="shared" si="1"/>
        <v>0</v>
      </c>
    </row>
    <row r="13" spans="1:17" x14ac:dyDescent="0.25">
      <c r="A13" s="2"/>
      <c r="E13" s="3"/>
      <c r="F13" s="3"/>
      <c r="G13" s="3"/>
      <c r="H13" s="3"/>
      <c r="I13" s="3"/>
      <c r="J13" s="3"/>
      <c r="K13" s="3"/>
      <c r="L13" s="3"/>
      <c r="M13" s="3"/>
      <c r="N13" s="4">
        <f t="shared" si="1"/>
        <v>0</v>
      </c>
    </row>
    <row r="14" spans="1:17" x14ac:dyDescent="0.25">
      <c r="A14" s="2"/>
      <c r="E14" s="3"/>
      <c r="F14" s="3"/>
      <c r="G14" s="3"/>
      <c r="H14" s="3"/>
      <c r="I14" s="3"/>
      <c r="J14" s="3"/>
      <c r="K14" s="3"/>
      <c r="L14" s="3"/>
      <c r="M14" s="3"/>
      <c r="N14" s="4">
        <f t="shared" si="1"/>
        <v>0</v>
      </c>
    </row>
    <row r="15" spans="1:17" x14ac:dyDescent="0.25">
      <c r="A15" s="2"/>
      <c r="E15" s="3"/>
      <c r="F15" s="3"/>
      <c r="G15" s="3"/>
      <c r="H15" s="3"/>
      <c r="I15" s="3"/>
      <c r="J15" s="3"/>
      <c r="K15" s="3"/>
      <c r="L15" s="3"/>
      <c r="M15" s="3"/>
      <c r="N15" s="4">
        <f t="shared" si="1"/>
        <v>0</v>
      </c>
      <c r="Q15" s="3"/>
    </row>
    <row r="16" spans="1:17" x14ac:dyDescent="0.25">
      <c r="A16" s="2"/>
      <c r="E16" s="3"/>
      <c r="F16" s="3"/>
      <c r="G16" s="3"/>
      <c r="H16" s="3"/>
      <c r="I16" s="3"/>
      <c r="J16" s="3"/>
      <c r="K16" s="3"/>
      <c r="L16" s="3"/>
      <c r="M16" s="3"/>
      <c r="N16" s="4">
        <f t="shared" si="1"/>
        <v>0</v>
      </c>
    </row>
    <row r="17" spans="1:14" x14ac:dyDescent="0.25">
      <c r="A17" s="2"/>
      <c r="E17" s="3"/>
      <c r="F17" s="3"/>
      <c r="G17" s="3"/>
      <c r="H17" s="3"/>
      <c r="I17" s="3"/>
      <c r="J17" s="3"/>
      <c r="K17" s="3"/>
      <c r="L17" s="3"/>
      <c r="M17" s="3"/>
      <c r="N17" s="4">
        <f t="shared" si="1"/>
        <v>0</v>
      </c>
    </row>
    <row r="18" spans="1:14" x14ac:dyDescent="0.25">
      <c r="A18" s="2"/>
      <c r="B18" s="2"/>
      <c r="E18" s="3"/>
      <c r="F18" s="3"/>
      <c r="G18" s="3"/>
      <c r="H18" s="3"/>
      <c r="I18" s="3"/>
      <c r="J18" s="3"/>
      <c r="K18" s="3"/>
      <c r="L18" s="3"/>
      <c r="M18" s="3"/>
      <c r="N18" s="4"/>
    </row>
    <row r="19" spans="1:14" x14ac:dyDescent="0.25">
      <c r="A19" s="2"/>
      <c r="B19" s="2"/>
      <c r="E19" s="3"/>
      <c r="F19" s="3"/>
      <c r="G19" s="3"/>
      <c r="H19" s="3"/>
      <c r="I19" s="3"/>
      <c r="J19" s="3"/>
      <c r="K19" s="3"/>
      <c r="L19" s="3"/>
      <c r="M19" s="3"/>
      <c r="N19" s="4"/>
    </row>
    <row r="20" spans="1:14" x14ac:dyDescent="0.25">
      <c r="A20" s="2"/>
      <c r="B20" s="2"/>
      <c r="E20" s="3"/>
      <c r="F20" s="3"/>
      <c r="G20" s="3"/>
      <c r="H20" s="3"/>
      <c r="I20" s="3"/>
      <c r="J20" s="3"/>
      <c r="K20" s="3"/>
      <c r="L20" s="3"/>
      <c r="M20" s="3"/>
      <c r="N20" s="4"/>
    </row>
    <row r="21" spans="1:14" x14ac:dyDescent="0.25">
      <c r="A21" s="2"/>
      <c r="B21" s="2"/>
      <c r="E21" s="3"/>
      <c r="F21" s="3"/>
      <c r="G21" s="3"/>
      <c r="H21" s="3"/>
      <c r="I21" s="3"/>
      <c r="J21" s="3"/>
      <c r="K21" s="3"/>
      <c r="L21" s="3"/>
      <c r="M21" s="3"/>
      <c r="N21" s="4"/>
    </row>
    <row r="22" spans="1:14" x14ac:dyDescent="0.25">
      <c r="A22" s="2"/>
      <c r="B22" s="2"/>
      <c r="E22" s="3"/>
      <c r="F22" s="3"/>
      <c r="G22" s="3"/>
      <c r="H22" s="3"/>
      <c r="I22" s="3"/>
      <c r="J22" s="3"/>
      <c r="K22" s="3"/>
      <c r="L22" s="3"/>
      <c r="M22" s="3"/>
      <c r="N22" s="4"/>
    </row>
    <row r="23" spans="1:14" x14ac:dyDescent="0.25">
      <c r="A23" s="2"/>
      <c r="B23" s="2"/>
      <c r="E23" s="3"/>
      <c r="F23" s="3"/>
      <c r="G23" s="3"/>
      <c r="H23" s="3"/>
      <c r="I23" s="3"/>
      <c r="J23" s="3"/>
      <c r="K23" s="3"/>
      <c r="L23" s="3"/>
      <c r="M23" s="3"/>
      <c r="N23" s="4"/>
    </row>
    <row r="24" spans="1:14" x14ac:dyDescent="0.25">
      <c r="A24" s="2"/>
      <c r="B24" s="2"/>
      <c r="E24" s="3"/>
      <c r="F24" s="3"/>
      <c r="G24" s="3"/>
      <c r="H24" s="3"/>
      <c r="I24" s="3"/>
      <c r="J24" s="3"/>
      <c r="K24" s="3"/>
      <c r="L24" s="3"/>
      <c r="M24" s="3"/>
      <c r="N24" s="4"/>
    </row>
    <row r="25" spans="1:14" x14ac:dyDescent="0.25">
      <c r="A25" s="2"/>
      <c r="B25" s="2"/>
      <c r="E25" s="3"/>
      <c r="F25" s="3"/>
      <c r="G25" s="3"/>
      <c r="H25" s="3"/>
      <c r="I25" s="3"/>
      <c r="J25" s="3"/>
      <c r="K25" s="3"/>
      <c r="L25" s="3"/>
      <c r="M25" s="3"/>
      <c r="N25" s="4"/>
    </row>
    <row r="26" spans="1:14" x14ac:dyDescent="0.25">
      <c r="A26" s="2"/>
      <c r="B26" s="2"/>
      <c r="E26" s="3"/>
      <c r="F26" s="3"/>
      <c r="G26" s="3"/>
      <c r="H26" s="3"/>
      <c r="I26" s="3"/>
      <c r="J26" s="3"/>
      <c r="K26" s="3"/>
      <c r="L26" s="3"/>
      <c r="M26" s="3"/>
      <c r="N26" s="4"/>
    </row>
    <row r="27" spans="1:14" x14ac:dyDescent="0.25">
      <c r="A27" s="2"/>
      <c r="E27" s="3"/>
      <c r="F27" s="3"/>
      <c r="G27" s="3"/>
      <c r="H27" s="3"/>
      <c r="I27" s="3"/>
      <c r="J27" s="3"/>
      <c r="K27" s="3"/>
      <c r="L27" s="3"/>
      <c r="M27" s="3"/>
      <c r="N27" s="4"/>
    </row>
    <row r="28" spans="1:14" x14ac:dyDescent="0.25">
      <c r="A28" s="2"/>
      <c r="E28" s="3"/>
      <c r="F28" s="3"/>
      <c r="G28" s="3"/>
      <c r="H28" s="3"/>
      <c r="I28" s="3"/>
      <c r="J28" s="3"/>
      <c r="K28" s="3"/>
      <c r="L28" s="3"/>
      <c r="M28" s="3"/>
      <c r="N28" s="4"/>
    </row>
    <row r="29" spans="1:14" x14ac:dyDescent="0.25"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x14ac:dyDescent="0.25"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x14ac:dyDescent="0.25">
      <c r="E31" s="3"/>
      <c r="F31" s="3"/>
      <c r="G31" s="3"/>
      <c r="H31" s="3"/>
      <c r="I31" s="3"/>
      <c r="J31" s="3"/>
      <c r="K31" s="3"/>
      <c r="L31" s="3"/>
      <c r="M31" s="3"/>
    </row>
    <row r="32" spans="1:14" x14ac:dyDescent="0.25">
      <c r="E32" s="3"/>
      <c r="F32" s="3"/>
      <c r="G32" s="3"/>
      <c r="H32" s="3"/>
      <c r="I32" s="3"/>
      <c r="J32" s="3"/>
      <c r="K32" s="3"/>
      <c r="L32" s="3"/>
      <c r="M32" s="3"/>
    </row>
    <row r="33" spans="5:13" x14ac:dyDescent="0.25">
      <c r="E33" s="3"/>
      <c r="F33" s="3"/>
      <c r="G33" s="3"/>
      <c r="H33" s="3"/>
      <c r="I33" s="3"/>
      <c r="J33" s="3"/>
      <c r="K33" s="3"/>
      <c r="L33" s="3"/>
      <c r="M33" s="3"/>
    </row>
    <row r="34" spans="5:13" x14ac:dyDescent="0.25">
      <c r="E34" s="3"/>
      <c r="F34" s="3"/>
      <c r="G34" s="3"/>
      <c r="H34" s="3"/>
      <c r="I34" s="3"/>
      <c r="J34" s="3"/>
      <c r="K34" s="3"/>
      <c r="L34" s="3"/>
      <c r="M34" s="3"/>
    </row>
    <row r="35" spans="5:13" x14ac:dyDescent="0.25">
      <c r="E35" s="3"/>
      <c r="F35" s="3"/>
      <c r="G35" s="3"/>
      <c r="H35" s="3"/>
      <c r="I35" s="3"/>
      <c r="J35" s="3"/>
      <c r="K35" s="3"/>
      <c r="L35" s="3"/>
      <c r="M35" s="3"/>
    </row>
    <row r="36" spans="5:13" x14ac:dyDescent="0.25">
      <c r="E36" s="3"/>
      <c r="F36" s="3"/>
      <c r="G36" s="3"/>
      <c r="H36" s="3"/>
      <c r="I36" s="3"/>
      <c r="J36" s="3"/>
      <c r="K36" s="3"/>
      <c r="L36" s="3"/>
      <c r="M36" s="3"/>
    </row>
    <row r="37" spans="5:13" x14ac:dyDescent="0.25">
      <c r="E37" s="3"/>
      <c r="F37" s="3"/>
      <c r="G37" s="3"/>
      <c r="H37" s="3"/>
      <c r="I37" s="3"/>
      <c r="J37" s="3"/>
      <c r="K37" s="3"/>
      <c r="L37" s="3"/>
      <c r="M37" s="3"/>
    </row>
    <row r="38" spans="5:13" x14ac:dyDescent="0.25">
      <c r="E38" s="3"/>
      <c r="F38" s="3"/>
      <c r="G38" s="3"/>
      <c r="H38" s="3"/>
      <c r="I38" s="3"/>
      <c r="J38" s="3"/>
      <c r="K38" s="3"/>
      <c r="L38" s="3"/>
      <c r="M38" s="3"/>
    </row>
    <row r="39" spans="5:13" x14ac:dyDescent="0.25">
      <c r="E39" s="3"/>
      <c r="F39" s="3"/>
      <c r="G39" s="3"/>
      <c r="H39" s="3"/>
      <c r="I39" s="3"/>
      <c r="J39" s="3"/>
      <c r="K39" s="3"/>
      <c r="L39" s="3"/>
      <c r="M39" s="3"/>
    </row>
  </sheetData>
  <mergeCells count="2">
    <mergeCell ref="A1:N1"/>
    <mergeCell ref="A3:N3"/>
  </mergeCells>
  <pageMargins left="0.70866141732283472" right="0.70866141732283472" top="0.74803149606299213" bottom="0.74803149606299213" header="0.31496062992125984" footer="0.31496062992125984"/>
  <pageSetup paperSize="9" scale="72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74"/>
  <sheetViews>
    <sheetView zoomScaleNormal="100" workbookViewId="0">
      <pane ySplit="6" topLeftCell="A7" activePane="bottomLeft" state="frozen"/>
      <selection pane="bottomLeft" activeCell="A2" sqref="A2"/>
    </sheetView>
  </sheetViews>
  <sheetFormatPr defaultColWidth="9.140625" defaultRowHeight="15" x14ac:dyDescent="0.25"/>
  <cols>
    <col min="1" max="1" width="13.85546875" style="1" customWidth="1"/>
    <col min="2" max="2" width="29.140625" style="1" customWidth="1"/>
    <col min="3" max="3" width="27.140625" style="1" customWidth="1"/>
    <col min="4" max="4" width="9.140625" style="1"/>
    <col min="5" max="5" width="10.5703125" style="86" bestFit="1" customWidth="1"/>
    <col min="6" max="6" width="9.140625" style="1"/>
    <col min="7" max="7" width="3.5703125" style="1" customWidth="1"/>
    <col min="8" max="16384" width="9.140625" style="1"/>
  </cols>
  <sheetData>
    <row r="1" spans="1:25" x14ac:dyDescent="0.25">
      <c r="A1" s="106" t="s">
        <v>24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6" t="s">
        <v>18</v>
      </c>
      <c r="X1" s="17">
        <f>'Inc&amp;Exp'!E33</f>
        <v>3189.13</v>
      </c>
    </row>
    <row r="2" spans="1:25" x14ac:dyDescent="0.25">
      <c r="W2" s="16" t="s">
        <v>19</v>
      </c>
      <c r="X2" s="17">
        <f>X1-F7</f>
        <v>0</v>
      </c>
    </row>
    <row r="3" spans="1:25" x14ac:dyDescent="0.25">
      <c r="A3" s="107" t="s">
        <v>165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</row>
    <row r="5" spans="1:25" s="7" customFormat="1" x14ac:dyDescent="0.25">
      <c r="A5" s="7" t="s">
        <v>1</v>
      </c>
      <c r="B5" s="7" t="s">
        <v>44</v>
      </c>
      <c r="C5" s="7" t="s">
        <v>2</v>
      </c>
      <c r="D5" s="7" t="s">
        <v>49</v>
      </c>
      <c r="E5" s="7" t="s">
        <v>131</v>
      </c>
      <c r="F5" s="7" t="s">
        <v>4</v>
      </c>
      <c r="H5" s="7" t="s">
        <v>6</v>
      </c>
      <c r="I5" s="7" t="s">
        <v>21</v>
      </c>
      <c r="J5" s="7" t="s">
        <v>20</v>
      </c>
      <c r="K5" s="7" t="s">
        <v>23</v>
      </c>
      <c r="L5" s="7" t="s">
        <v>37</v>
      </c>
      <c r="M5" s="7" t="s">
        <v>38</v>
      </c>
      <c r="N5" s="7" t="s">
        <v>57</v>
      </c>
      <c r="O5" s="7" t="s">
        <v>50</v>
      </c>
      <c r="P5" s="7" t="s">
        <v>48</v>
      </c>
      <c r="Q5" s="7" t="s">
        <v>36</v>
      </c>
      <c r="R5" s="7" t="s">
        <v>46</v>
      </c>
      <c r="S5" s="7" t="s">
        <v>45</v>
      </c>
      <c r="T5" s="7" t="s">
        <v>40</v>
      </c>
      <c r="U5" s="7" t="s">
        <v>39</v>
      </c>
      <c r="V5" s="20">
        <f>SUM(H7:U7)</f>
        <v>3189.13</v>
      </c>
    </row>
    <row r="6" spans="1:25" s="7" customFormat="1" x14ac:dyDescent="0.25">
      <c r="E6" s="88"/>
    </row>
    <row r="7" spans="1:25" ht="15.75" thickBot="1" x14ac:dyDescent="0.3">
      <c r="F7" s="9">
        <f>SUM(F8:F1019)</f>
        <v>3189.13</v>
      </c>
      <c r="G7" s="3"/>
      <c r="H7" s="9">
        <f>SUM(H8:H1019)</f>
        <v>257.60000000000002</v>
      </c>
      <c r="I7" s="9">
        <f t="shared" ref="I7:U7" si="0">SUM(I8:I1019)</f>
        <v>1912.88</v>
      </c>
      <c r="J7" s="9">
        <f t="shared" si="0"/>
        <v>174</v>
      </c>
      <c r="K7" s="9">
        <f t="shared" si="0"/>
        <v>168</v>
      </c>
      <c r="L7" s="9">
        <f t="shared" si="0"/>
        <v>56.099999999999994</v>
      </c>
      <c r="M7" s="9">
        <f t="shared" si="0"/>
        <v>108</v>
      </c>
      <c r="N7" s="9">
        <f t="shared" si="0"/>
        <v>0</v>
      </c>
      <c r="O7" s="9">
        <f t="shared" si="0"/>
        <v>0</v>
      </c>
      <c r="P7" s="9">
        <f t="shared" si="0"/>
        <v>0</v>
      </c>
      <c r="Q7" s="9">
        <f t="shared" si="0"/>
        <v>0</v>
      </c>
      <c r="R7" s="9">
        <f t="shared" si="0"/>
        <v>155</v>
      </c>
      <c r="S7" s="9">
        <f t="shared" si="0"/>
        <v>346.29</v>
      </c>
      <c r="T7" s="9">
        <f t="shared" si="0"/>
        <v>0</v>
      </c>
      <c r="U7" s="9">
        <f t="shared" si="0"/>
        <v>11.26</v>
      </c>
      <c r="V7" s="4">
        <f t="shared" ref="V7:V40" si="1">F7-H7-I7-J7-K7-L7-M7-N7-O7-P7-Q7-R7-S7-T7-U7</f>
        <v>4.7961634663806763E-14</v>
      </c>
    </row>
    <row r="8" spans="1:25" x14ac:dyDescent="0.25">
      <c r="A8" s="57">
        <v>45022</v>
      </c>
      <c r="B8" s="1" t="s">
        <v>31</v>
      </c>
      <c r="C8" s="1" t="s">
        <v>136</v>
      </c>
      <c r="D8" s="86" t="s">
        <v>159</v>
      </c>
      <c r="F8" s="3">
        <v>115</v>
      </c>
      <c r="G8" s="3"/>
      <c r="H8" s="3"/>
      <c r="I8" s="3">
        <v>115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4">
        <f t="shared" si="1"/>
        <v>0</v>
      </c>
    </row>
    <row r="9" spans="1:25" x14ac:dyDescent="0.25">
      <c r="A9" s="57">
        <v>45030</v>
      </c>
      <c r="B9" s="1" t="s">
        <v>143</v>
      </c>
      <c r="C9" s="1" t="s">
        <v>145</v>
      </c>
      <c r="D9" s="1" t="s">
        <v>144</v>
      </c>
      <c r="F9" s="3">
        <v>12</v>
      </c>
      <c r="J9" s="3"/>
      <c r="M9" s="3">
        <v>12</v>
      </c>
      <c r="N9" s="3"/>
      <c r="O9" s="3"/>
      <c r="P9" s="3"/>
      <c r="Q9" s="3"/>
      <c r="R9" s="3"/>
      <c r="S9" s="3"/>
      <c r="T9" s="3"/>
      <c r="U9" s="3"/>
      <c r="V9" s="4">
        <f>F11-H11-I11-J11-K11-L11-M11-N9-O9-P9-Q9-R9-S9-T9-U9</f>
        <v>0</v>
      </c>
    </row>
    <row r="10" spans="1:25" x14ac:dyDescent="0.25">
      <c r="A10" s="57">
        <v>45049</v>
      </c>
      <c r="B10" s="1" t="s">
        <v>160</v>
      </c>
      <c r="C10" s="1" t="s">
        <v>161</v>
      </c>
      <c r="D10" s="1">
        <v>100635</v>
      </c>
      <c r="E10" s="57"/>
      <c r="F10" s="3">
        <v>300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>
        <v>300</v>
      </c>
      <c r="T10" s="3"/>
      <c r="U10" s="3"/>
      <c r="V10" s="4">
        <f t="shared" si="1"/>
        <v>0</v>
      </c>
    </row>
    <row r="11" spans="1:25" x14ac:dyDescent="0.25">
      <c r="A11" s="57">
        <v>45049</v>
      </c>
      <c r="B11" s="1" t="s">
        <v>22</v>
      </c>
      <c r="C11" s="1" t="s">
        <v>137</v>
      </c>
      <c r="D11" s="86">
        <v>100636</v>
      </c>
      <c r="F11" s="3">
        <v>133</v>
      </c>
      <c r="G11" s="3"/>
      <c r="H11" s="3"/>
      <c r="I11" s="3"/>
      <c r="J11" s="3"/>
      <c r="K11" s="3">
        <v>133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4">
        <f t="shared" si="1"/>
        <v>0</v>
      </c>
    </row>
    <row r="12" spans="1:25" x14ac:dyDescent="0.25">
      <c r="A12" s="57">
        <v>45049</v>
      </c>
      <c r="B12" s="2" t="s">
        <v>31</v>
      </c>
      <c r="C12" s="1" t="s">
        <v>163</v>
      </c>
      <c r="D12" s="86">
        <v>100637</v>
      </c>
      <c r="E12" s="57"/>
      <c r="F12" s="3">
        <v>29.08</v>
      </c>
      <c r="H12" s="3"/>
      <c r="I12" s="3"/>
      <c r="J12" s="3"/>
      <c r="K12" s="3"/>
      <c r="L12" s="3">
        <v>29.08</v>
      </c>
      <c r="M12" s="3"/>
      <c r="N12" s="3"/>
      <c r="O12" s="3"/>
      <c r="P12" s="3"/>
      <c r="Q12" s="3"/>
      <c r="R12" s="3"/>
      <c r="S12" s="3"/>
      <c r="T12" s="3"/>
      <c r="U12" s="3"/>
      <c r="V12" s="4">
        <f t="shared" si="1"/>
        <v>0</v>
      </c>
      <c r="Y12" s="3"/>
    </row>
    <row r="13" spans="1:25" x14ac:dyDescent="0.25">
      <c r="A13" s="57">
        <v>45055</v>
      </c>
      <c r="B13" s="2" t="s">
        <v>31</v>
      </c>
      <c r="C13" s="1" t="s">
        <v>136</v>
      </c>
      <c r="D13" s="1" t="s">
        <v>159</v>
      </c>
      <c r="E13" s="57"/>
      <c r="F13" s="3">
        <v>115</v>
      </c>
      <c r="H13" s="3"/>
      <c r="I13" s="3">
        <v>115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4">
        <f t="shared" si="1"/>
        <v>0</v>
      </c>
      <c r="Y13" s="3"/>
    </row>
    <row r="14" spans="1:25" x14ac:dyDescent="0.25">
      <c r="A14" s="57">
        <v>45061</v>
      </c>
      <c r="B14" s="2" t="s">
        <v>143</v>
      </c>
      <c r="C14" s="1" t="s">
        <v>145</v>
      </c>
      <c r="D14" s="21" t="s">
        <v>144</v>
      </c>
      <c r="E14" s="57"/>
      <c r="F14" s="3">
        <v>8</v>
      </c>
      <c r="H14" s="3"/>
      <c r="I14" s="3"/>
      <c r="J14" s="3"/>
      <c r="K14" s="3"/>
      <c r="L14" s="3"/>
      <c r="M14" s="3">
        <v>8</v>
      </c>
      <c r="N14" s="3"/>
      <c r="O14" s="3"/>
      <c r="P14" s="3"/>
      <c r="Q14" s="3"/>
      <c r="R14" s="3"/>
      <c r="S14" s="3"/>
      <c r="T14" s="3"/>
      <c r="U14" s="3"/>
      <c r="V14" s="4">
        <f t="shared" si="1"/>
        <v>0</v>
      </c>
      <c r="Y14" s="3"/>
    </row>
    <row r="15" spans="1:25" x14ac:dyDescent="0.25">
      <c r="A15" s="57">
        <v>45083</v>
      </c>
      <c r="B15" s="1" t="s">
        <v>31</v>
      </c>
      <c r="C15" s="1" t="s">
        <v>136</v>
      </c>
      <c r="D15" s="1" t="s">
        <v>159</v>
      </c>
      <c r="E15" s="57"/>
      <c r="F15" s="3">
        <v>115</v>
      </c>
      <c r="H15" s="3"/>
      <c r="I15" s="3">
        <v>115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4">
        <f t="shared" si="1"/>
        <v>0</v>
      </c>
      <c r="Y15" s="3"/>
    </row>
    <row r="16" spans="1:25" x14ac:dyDescent="0.25">
      <c r="A16" s="57">
        <v>45084</v>
      </c>
      <c r="B16" s="2" t="s">
        <v>167</v>
      </c>
      <c r="C16" s="1" t="s">
        <v>168</v>
      </c>
      <c r="D16" s="1">
        <v>100638</v>
      </c>
      <c r="E16" s="57"/>
      <c r="F16" s="3">
        <v>174</v>
      </c>
      <c r="H16" s="3"/>
      <c r="I16" s="3"/>
      <c r="J16" s="3">
        <v>174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4">
        <f t="shared" si="1"/>
        <v>0</v>
      </c>
      <c r="Y16" s="3"/>
    </row>
    <row r="17" spans="1:24" x14ac:dyDescent="0.25">
      <c r="A17" s="57">
        <v>45084</v>
      </c>
      <c r="B17" s="2" t="s">
        <v>22</v>
      </c>
      <c r="C17" s="1" t="s">
        <v>137</v>
      </c>
      <c r="D17" s="1">
        <v>100639</v>
      </c>
      <c r="E17" s="57"/>
      <c r="F17" s="3">
        <v>155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>
        <v>155</v>
      </c>
      <c r="S17" s="3"/>
      <c r="T17" s="3"/>
      <c r="U17" s="3"/>
      <c r="V17" s="4">
        <f t="shared" si="1"/>
        <v>0</v>
      </c>
    </row>
    <row r="18" spans="1:24" x14ac:dyDescent="0.25">
      <c r="A18" s="57">
        <v>45084</v>
      </c>
      <c r="B18" s="2" t="s">
        <v>169</v>
      </c>
      <c r="C18" s="1" t="s">
        <v>6</v>
      </c>
      <c r="D18" s="86">
        <v>100640</v>
      </c>
      <c r="F18" s="3">
        <v>257.60000000000002</v>
      </c>
      <c r="H18" s="3">
        <v>257.60000000000002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4">
        <f t="shared" si="1"/>
        <v>0</v>
      </c>
    </row>
    <row r="19" spans="1:24" x14ac:dyDescent="0.25">
      <c r="A19" s="57">
        <v>45091</v>
      </c>
      <c r="B19" s="2" t="s">
        <v>143</v>
      </c>
      <c r="C19" s="1" t="s">
        <v>145</v>
      </c>
      <c r="D19" s="1" t="s">
        <v>144</v>
      </c>
      <c r="F19" s="3">
        <v>11</v>
      </c>
      <c r="H19" s="3"/>
      <c r="I19" s="3"/>
      <c r="J19" s="3"/>
      <c r="K19" s="3"/>
      <c r="L19" s="3"/>
      <c r="M19" s="3">
        <v>11</v>
      </c>
      <c r="N19" s="3"/>
      <c r="O19" s="3"/>
      <c r="P19" s="3"/>
      <c r="Q19" s="3"/>
      <c r="R19" s="3"/>
      <c r="S19" s="3"/>
      <c r="T19" s="3"/>
      <c r="U19" s="3"/>
      <c r="V19" s="4">
        <f t="shared" si="1"/>
        <v>0</v>
      </c>
      <c r="X19" s="3"/>
    </row>
    <row r="20" spans="1:24" x14ac:dyDescent="0.25">
      <c r="A20" s="57">
        <v>45113</v>
      </c>
      <c r="B20" s="2" t="s">
        <v>31</v>
      </c>
      <c r="C20" s="1" t="s">
        <v>136</v>
      </c>
      <c r="D20" s="1" t="s">
        <v>159</v>
      </c>
      <c r="F20" s="3">
        <v>115</v>
      </c>
      <c r="H20" s="3"/>
      <c r="I20" s="3">
        <v>115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4">
        <f t="shared" si="1"/>
        <v>0</v>
      </c>
    </row>
    <row r="21" spans="1:24" x14ac:dyDescent="0.25">
      <c r="A21" s="57">
        <v>45122</v>
      </c>
      <c r="B21" s="2" t="s">
        <v>143</v>
      </c>
      <c r="C21" s="1" t="s">
        <v>145</v>
      </c>
      <c r="D21" s="86" t="s">
        <v>144</v>
      </c>
      <c r="E21" s="57"/>
      <c r="F21" s="3">
        <v>10</v>
      </c>
      <c r="H21" s="3"/>
      <c r="I21" s="3"/>
      <c r="J21" s="3"/>
      <c r="K21" s="3"/>
      <c r="L21" s="3"/>
      <c r="M21" s="3">
        <v>10</v>
      </c>
      <c r="N21" s="3"/>
      <c r="O21" s="3"/>
      <c r="P21" s="3"/>
      <c r="Q21" s="3"/>
      <c r="R21" s="3"/>
      <c r="S21" s="3"/>
      <c r="T21" s="3"/>
      <c r="U21" s="3"/>
      <c r="V21" s="4">
        <f t="shared" si="1"/>
        <v>0</v>
      </c>
    </row>
    <row r="22" spans="1:24" x14ac:dyDescent="0.25">
      <c r="A22" s="57">
        <v>45145</v>
      </c>
      <c r="B22" s="2" t="s">
        <v>31</v>
      </c>
      <c r="C22" s="1" t="s">
        <v>136</v>
      </c>
      <c r="D22" s="86" t="s">
        <v>159</v>
      </c>
      <c r="F22" s="3">
        <v>115</v>
      </c>
      <c r="H22" s="3"/>
      <c r="I22" s="3">
        <v>115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4">
        <f t="shared" si="1"/>
        <v>0</v>
      </c>
    </row>
    <row r="23" spans="1:24" x14ac:dyDescent="0.25">
      <c r="A23" s="57">
        <v>45152</v>
      </c>
      <c r="B23" s="2" t="s">
        <v>143</v>
      </c>
      <c r="C23" s="1" t="s">
        <v>145</v>
      </c>
      <c r="D23" s="86" t="s">
        <v>144</v>
      </c>
      <c r="E23" s="57"/>
      <c r="F23" s="3">
        <v>8</v>
      </c>
      <c r="H23" s="3"/>
      <c r="I23" s="3"/>
      <c r="J23" s="3"/>
      <c r="K23" s="3"/>
      <c r="L23" s="3"/>
      <c r="M23" s="3">
        <v>8</v>
      </c>
      <c r="N23" s="3"/>
      <c r="O23" s="3"/>
      <c r="P23" s="3"/>
      <c r="Q23" s="3"/>
      <c r="R23" s="3"/>
      <c r="S23" s="3"/>
      <c r="T23" s="3"/>
      <c r="U23" s="3"/>
      <c r="V23" s="4">
        <f t="shared" si="1"/>
        <v>0</v>
      </c>
    </row>
    <row r="24" spans="1:24" x14ac:dyDescent="0.25">
      <c r="A24" s="57">
        <v>45156</v>
      </c>
      <c r="B24" s="2" t="s">
        <v>172</v>
      </c>
      <c r="C24" s="1" t="s">
        <v>137</v>
      </c>
      <c r="D24" s="1" t="s">
        <v>173</v>
      </c>
      <c r="F24" s="3">
        <v>35</v>
      </c>
      <c r="H24" s="3"/>
      <c r="I24" s="3"/>
      <c r="J24" s="3"/>
      <c r="K24" s="3">
        <v>35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4">
        <f t="shared" si="1"/>
        <v>0</v>
      </c>
    </row>
    <row r="25" spans="1:24" x14ac:dyDescent="0.25">
      <c r="A25" s="57">
        <v>45175</v>
      </c>
      <c r="B25" s="1" t="s">
        <v>31</v>
      </c>
      <c r="C25" s="1" t="s">
        <v>136</v>
      </c>
      <c r="D25" s="1" t="s">
        <v>159</v>
      </c>
      <c r="E25" s="57"/>
      <c r="F25" s="3">
        <v>115</v>
      </c>
      <c r="H25" s="3"/>
      <c r="I25" s="3">
        <v>115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4">
        <f t="shared" si="1"/>
        <v>0</v>
      </c>
    </row>
    <row r="26" spans="1:24" x14ac:dyDescent="0.25">
      <c r="A26" s="57">
        <v>45183</v>
      </c>
      <c r="B26" s="1" t="s">
        <v>143</v>
      </c>
      <c r="C26" s="1" t="s">
        <v>145</v>
      </c>
      <c r="D26" s="1" t="s">
        <v>144</v>
      </c>
      <c r="F26" s="3">
        <v>8</v>
      </c>
      <c r="H26" s="3"/>
      <c r="I26" s="3"/>
      <c r="J26" s="3"/>
      <c r="K26" s="3"/>
      <c r="L26" s="3"/>
      <c r="M26" s="3">
        <v>8</v>
      </c>
      <c r="N26" s="3"/>
      <c r="O26" s="3"/>
      <c r="P26" s="3"/>
      <c r="Q26" s="3"/>
      <c r="R26" s="3"/>
      <c r="S26" s="3"/>
      <c r="T26" s="3"/>
      <c r="U26" s="3"/>
      <c r="V26" s="4">
        <f t="shared" si="1"/>
        <v>0</v>
      </c>
    </row>
    <row r="27" spans="1:24" x14ac:dyDescent="0.25">
      <c r="A27" s="57">
        <v>45203</v>
      </c>
      <c r="B27" s="1" t="s">
        <v>146</v>
      </c>
      <c r="C27" s="1" t="s">
        <v>174</v>
      </c>
      <c r="D27" s="1">
        <v>100641</v>
      </c>
      <c r="F27" s="3">
        <v>198</v>
      </c>
      <c r="H27" s="3"/>
      <c r="I27" s="3">
        <v>198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4">
        <f t="shared" si="1"/>
        <v>0</v>
      </c>
    </row>
    <row r="28" spans="1:24" x14ac:dyDescent="0.25">
      <c r="A28" s="57">
        <v>45205</v>
      </c>
      <c r="B28" s="1" t="s">
        <v>31</v>
      </c>
      <c r="C28" s="1" t="s">
        <v>136</v>
      </c>
      <c r="D28" s="1" t="s">
        <v>159</v>
      </c>
      <c r="F28" s="3">
        <v>115</v>
      </c>
      <c r="H28" s="3"/>
      <c r="I28" s="3">
        <v>115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4">
        <f t="shared" si="1"/>
        <v>0</v>
      </c>
    </row>
    <row r="29" spans="1:24" x14ac:dyDescent="0.25">
      <c r="A29" s="57">
        <v>45214</v>
      </c>
      <c r="B29" s="1" t="s">
        <v>143</v>
      </c>
      <c r="C29" s="1" t="s">
        <v>145</v>
      </c>
      <c r="D29" s="1" t="s">
        <v>144</v>
      </c>
      <c r="F29" s="3">
        <v>8</v>
      </c>
      <c r="H29" s="3"/>
      <c r="I29" s="3"/>
      <c r="J29" s="3"/>
      <c r="K29" s="3"/>
      <c r="L29" s="3"/>
      <c r="M29" s="3">
        <v>8</v>
      </c>
      <c r="N29" s="3"/>
      <c r="O29" s="3"/>
      <c r="P29" s="3"/>
      <c r="Q29" s="3"/>
      <c r="R29" s="3"/>
      <c r="S29" s="3"/>
      <c r="T29" s="3"/>
      <c r="U29" s="3"/>
      <c r="V29" s="4">
        <f t="shared" si="1"/>
        <v>0</v>
      </c>
    </row>
    <row r="30" spans="1:24" x14ac:dyDescent="0.25">
      <c r="A30" s="57">
        <v>45231</v>
      </c>
      <c r="B30" s="1" t="s">
        <v>175</v>
      </c>
      <c r="C30" s="1" t="s">
        <v>176</v>
      </c>
      <c r="D30" s="1">
        <v>100642</v>
      </c>
      <c r="F30" s="3">
        <v>67.55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>
        <v>56.29</v>
      </c>
      <c r="T30" s="3"/>
      <c r="U30" s="3">
        <v>11.26</v>
      </c>
      <c r="V30" s="4">
        <f t="shared" si="1"/>
        <v>0</v>
      </c>
    </row>
    <row r="31" spans="1:24" x14ac:dyDescent="0.25">
      <c r="A31" s="57">
        <v>45236</v>
      </c>
      <c r="B31" s="23" t="s">
        <v>31</v>
      </c>
      <c r="C31" s="1" t="s">
        <v>136</v>
      </c>
      <c r="D31" s="1" t="s">
        <v>159</v>
      </c>
      <c r="E31" s="57"/>
      <c r="F31" s="3">
        <v>115</v>
      </c>
      <c r="H31" s="3"/>
      <c r="I31" s="3">
        <v>115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4">
        <f t="shared" si="1"/>
        <v>0</v>
      </c>
    </row>
    <row r="32" spans="1:24" x14ac:dyDescent="0.25">
      <c r="A32" s="57">
        <v>45244</v>
      </c>
      <c r="B32" s="23" t="s">
        <v>143</v>
      </c>
      <c r="C32" s="21" t="s">
        <v>145</v>
      </c>
      <c r="D32" s="1" t="s">
        <v>144</v>
      </c>
      <c r="E32" s="57"/>
      <c r="F32" s="3">
        <v>9</v>
      </c>
      <c r="H32" s="3"/>
      <c r="I32" s="3"/>
      <c r="J32" s="3"/>
      <c r="K32" s="3"/>
      <c r="L32" s="3"/>
      <c r="M32" s="3">
        <v>9</v>
      </c>
      <c r="N32" s="3"/>
      <c r="O32" s="3"/>
      <c r="P32" s="3"/>
      <c r="Q32" s="3"/>
      <c r="R32" s="3"/>
      <c r="S32" s="3"/>
      <c r="T32" s="3"/>
      <c r="U32" s="3"/>
      <c r="V32" s="4">
        <f t="shared" si="1"/>
        <v>0</v>
      </c>
    </row>
    <row r="33" spans="1:22" x14ac:dyDescent="0.25">
      <c r="A33" s="57">
        <v>45266</v>
      </c>
      <c r="B33" s="23" t="s">
        <v>31</v>
      </c>
      <c r="C33" s="21" t="s">
        <v>136</v>
      </c>
      <c r="D33" s="1" t="s">
        <v>159</v>
      </c>
      <c r="F33" s="3">
        <v>115</v>
      </c>
      <c r="H33" s="3"/>
      <c r="I33" s="3">
        <v>115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4">
        <f t="shared" si="1"/>
        <v>0</v>
      </c>
    </row>
    <row r="34" spans="1:22" x14ac:dyDescent="0.25">
      <c r="A34" s="57">
        <v>45266</v>
      </c>
      <c r="B34" s="23" t="s">
        <v>31</v>
      </c>
      <c r="C34" s="21" t="s">
        <v>136</v>
      </c>
      <c r="D34" s="1" t="s">
        <v>177</v>
      </c>
      <c r="F34" s="3">
        <v>334.88</v>
      </c>
      <c r="H34" s="3"/>
      <c r="I34" s="3">
        <v>334.88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4">
        <f t="shared" si="1"/>
        <v>0</v>
      </c>
    </row>
    <row r="35" spans="1:22" x14ac:dyDescent="0.25">
      <c r="A35" s="57">
        <v>45266</v>
      </c>
      <c r="B35" s="23" t="s">
        <v>31</v>
      </c>
      <c r="C35" s="21" t="s">
        <v>37</v>
      </c>
      <c r="D35" s="1" t="s">
        <v>177</v>
      </c>
      <c r="F35" s="3">
        <v>27.02</v>
      </c>
      <c r="H35" s="3"/>
      <c r="I35" s="3"/>
      <c r="J35" s="3"/>
      <c r="K35" s="3"/>
      <c r="L35" s="3">
        <v>27.02</v>
      </c>
      <c r="M35" s="3"/>
      <c r="N35" s="3"/>
      <c r="O35" s="3"/>
      <c r="P35" s="3"/>
      <c r="Q35" s="3"/>
      <c r="R35" s="3"/>
      <c r="S35" s="3"/>
      <c r="T35" s="3"/>
      <c r="U35" s="3"/>
      <c r="V35" s="4">
        <f t="shared" si="1"/>
        <v>0</v>
      </c>
    </row>
    <row r="36" spans="1:22" x14ac:dyDescent="0.25">
      <c r="A36" s="57">
        <v>45275</v>
      </c>
      <c r="B36" s="2" t="s">
        <v>143</v>
      </c>
      <c r="C36" s="1" t="s">
        <v>145</v>
      </c>
      <c r="D36" s="1" t="s">
        <v>144</v>
      </c>
      <c r="F36" s="3">
        <v>10</v>
      </c>
      <c r="H36" s="3"/>
      <c r="I36" s="3"/>
      <c r="J36" s="3"/>
      <c r="K36" s="3"/>
      <c r="L36" s="3"/>
      <c r="M36" s="3">
        <v>10</v>
      </c>
      <c r="N36" s="3"/>
      <c r="O36" s="3"/>
      <c r="P36" s="3"/>
      <c r="Q36" s="3"/>
      <c r="R36" s="3"/>
      <c r="S36" s="3"/>
      <c r="T36" s="3"/>
      <c r="U36" s="3"/>
      <c r="V36" s="4">
        <f t="shared" si="1"/>
        <v>0</v>
      </c>
    </row>
    <row r="37" spans="1:22" x14ac:dyDescent="0.25">
      <c r="A37" s="57">
        <v>45299</v>
      </c>
      <c r="B37" s="23" t="s">
        <v>31</v>
      </c>
      <c r="C37" s="21" t="s">
        <v>136</v>
      </c>
      <c r="D37" s="1" t="s">
        <v>177</v>
      </c>
      <c r="F37" s="3">
        <v>115</v>
      </c>
      <c r="H37" s="3"/>
      <c r="I37" s="3">
        <v>115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4">
        <f t="shared" si="1"/>
        <v>0</v>
      </c>
    </row>
    <row r="38" spans="1:22" x14ac:dyDescent="0.25">
      <c r="A38" s="57">
        <v>45305</v>
      </c>
      <c r="B38" s="23" t="s">
        <v>143</v>
      </c>
      <c r="C38" s="21" t="s">
        <v>145</v>
      </c>
      <c r="D38" s="1" t="s">
        <v>144</v>
      </c>
      <c r="F38" s="3">
        <v>8</v>
      </c>
      <c r="H38" s="3"/>
      <c r="I38" s="3"/>
      <c r="J38" s="3"/>
      <c r="K38" s="3"/>
      <c r="L38" s="3"/>
      <c r="M38" s="3">
        <v>8</v>
      </c>
      <c r="N38" s="3"/>
      <c r="O38" s="3"/>
      <c r="P38" s="3"/>
      <c r="Q38" s="3"/>
      <c r="R38" s="3"/>
      <c r="S38" s="3"/>
      <c r="T38" s="3"/>
      <c r="U38" s="3"/>
      <c r="V38" s="4">
        <f t="shared" si="1"/>
        <v>0</v>
      </c>
    </row>
    <row r="39" spans="1:22" x14ac:dyDescent="0.25">
      <c r="A39" s="2">
        <v>45328</v>
      </c>
      <c r="B39" s="23" t="s">
        <v>31</v>
      </c>
      <c r="C39" s="21" t="s">
        <v>136</v>
      </c>
      <c r="D39" s="1" t="s">
        <v>177</v>
      </c>
      <c r="F39" s="3">
        <v>115</v>
      </c>
      <c r="H39" s="3"/>
      <c r="I39" s="3">
        <v>115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4">
        <f t="shared" si="1"/>
        <v>0</v>
      </c>
    </row>
    <row r="40" spans="1:22" x14ac:dyDescent="0.25">
      <c r="A40" s="2">
        <v>45336</v>
      </c>
      <c r="B40" s="23" t="s">
        <v>143</v>
      </c>
      <c r="C40" s="21" t="s">
        <v>145</v>
      </c>
      <c r="D40" s="1" t="s">
        <v>144</v>
      </c>
      <c r="F40" s="3">
        <v>8</v>
      </c>
      <c r="H40" s="3"/>
      <c r="I40" s="3"/>
      <c r="J40" s="3"/>
      <c r="K40" s="3"/>
      <c r="L40" s="3"/>
      <c r="M40" s="3">
        <v>8</v>
      </c>
      <c r="N40" s="3"/>
      <c r="O40" s="3"/>
      <c r="P40" s="3"/>
      <c r="Q40" s="3"/>
      <c r="R40" s="3"/>
      <c r="S40" s="3"/>
      <c r="T40" s="3"/>
      <c r="U40" s="3"/>
      <c r="V40" s="4">
        <f t="shared" si="1"/>
        <v>0</v>
      </c>
    </row>
    <row r="41" spans="1:22" x14ac:dyDescent="0.25">
      <c r="A41" s="2">
        <v>45357</v>
      </c>
      <c r="B41" s="23" t="s">
        <v>31</v>
      </c>
      <c r="C41" s="21" t="s">
        <v>136</v>
      </c>
      <c r="D41" s="1" t="s">
        <v>177</v>
      </c>
      <c r="F41" s="3">
        <v>115</v>
      </c>
      <c r="H41" s="3"/>
      <c r="I41" s="3">
        <v>115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4">
        <f t="shared" ref="V41:V70" si="2">F41-H41-I41-J41-K41-L41-M41-N41-O41-P41-Q41-R41-S41-T41-U41</f>
        <v>0</v>
      </c>
    </row>
    <row r="42" spans="1:22" x14ac:dyDescent="0.25">
      <c r="A42" s="2">
        <v>45367</v>
      </c>
      <c r="B42" s="23" t="s">
        <v>143</v>
      </c>
      <c r="C42" s="21" t="s">
        <v>145</v>
      </c>
      <c r="D42" s="1" t="s">
        <v>144</v>
      </c>
      <c r="F42" s="3">
        <v>8</v>
      </c>
      <c r="H42" s="3"/>
      <c r="I42" s="3"/>
      <c r="J42" s="3"/>
      <c r="K42" s="3"/>
      <c r="L42" s="3"/>
      <c r="M42" s="3">
        <v>8</v>
      </c>
      <c r="N42" s="3"/>
      <c r="O42" s="3"/>
      <c r="P42" s="3"/>
      <c r="Q42" s="3"/>
      <c r="R42" s="3"/>
      <c r="S42" s="3"/>
      <c r="T42" s="3"/>
      <c r="U42" s="3"/>
      <c r="V42" s="4">
        <f t="shared" si="2"/>
        <v>0</v>
      </c>
    </row>
    <row r="43" spans="1:22" x14ac:dyDescent="0.25">
      <c r="A43" s="2">
        <v>45382</v>
      </c>
      <c r="B43" s="105" t="s">
        <v>183</v>
      </c>
      <c r="C43" s="1" t="s">
        <v>184</v>
      </c>
      <c r="D43" s="1">
        <v>100630</v>
      </c>
      <c r="F43" s="3">
        <v>-10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>
        <v>-10</v>
      </c>
      <c r="T43" s="3"/>
      <c r="U43" s="3"/>
      <c r="V43" s="4">
        <f t="shared" si="2"/>
        <v>0</v>
      </c>
    </row>
    <row r="44" spans="1:22" x14ac:dyDescent="0.25">
      <c r="A44" s="2"/>
      <c r="B44" s="2"/>
      <c r="F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4">
        <f t="shared" si="2"/>
        <v>0</v>
      </c>
    </row>
    <row r="45" spans="1:22" x14ac:dyDescent="0.25">
      <c r="A45" s="2"/>
      <c r="B45" s="2"/>
      <c r="F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4">
        <f t="shared" si="2"/>
        <v>0</v>
      </c>
    </row>
    <row r="46" spans="1:22" x14ac:dyDescent="0.25">
      <c r="A46" s="2"/>
      <c r="B46" s="2"/>
      <c r="F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4">
        <f t="shared" si="2"/>
        <v>0</v>
      </c>
    </row>
    <row r="47" spans="1:22" x14ac:dyDescent="0.25">
      <c r="A47" s="2"/>
      <c r="B47" s="2"/>
      <c r="F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4">
        <f t="shared" si="2"/>
        <v>0</v>
      </c>
    </row>
    <row r="48" spans="1:22" x14ac:dyDescent="0.25">
      <c r="A48" s="2"/>
      <c r="B48" s="2"/>
      <c r="F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4">
        <f t="shared" si="2"/>
        <v>0</v>
      </c>
    </row>
    <row r="49" spans="1:22" x14ac:dyDescent="0.25">
      <c r="A49" s="2"/>
      <c r="B49" s="2"/>
      <c r="F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4">
        <f t="shared" si="2"/>
        <v>0</v>
      </c>
    </row>
    <row r="50" spans="1:22" x14ac:dyDescent="0.25">
      <c r="A50" s="2"/>
      <c r="B50" s="2"/>
      <c r="F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4">
        <f t="shared" si="2"/>
        <v>0</v>
      </c>
    </row>
    <row r="51" spans="1:22" x14ac:dyDescent="0.25">
      <c r="A51" s="2"/>
      <c r="B51" s="2"/>
      <c r="F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4">
        <f t="shared" si="2"/>
        <v>0</v>
      </c>
    </row>
    <row r="52" spans="1:22" x14ac:dyDescent="0.25">
      <c r="A52" s="2"/>
      <c r="B52" s="2"/>
      <c r="F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4">
        <f t="shared" si="2"/>
        <v>0</v>
      </c>
    </row>
    <row r="53" spans="1:22" x14ac:dyDescent="0.25">
      <c r="A53" s="2"/>
      <c r="B53" s="2"/>
      <c r="F53" s="3"/>
      <c r="H53" s="3"/>
      <c r="J53" s="3"/>
      <c r="N53" s="3"/>
      <c r="Q53" s="3"/>
      <c r="S53" s="3"/>
      <c r="U53" s="3"/>
      <c r="V53" s="4">
        <f t="shared" si="2"/>
        <v>0</v>
      </c>
    </row>
    <row r="54" spans="1:22" x14ac:dyDescent="0.25">
      <c r="A54" s="2"/>
      <c r="B54" s="2"/>
      <c r="F54" s="3"/>
      <c r="M54" s="3"/>
      <c r="N54" s="3"/>
      <c r="U54" s="3"/>
      <c r="V54" s="4">
        <f t="shared" si="2"/>
        <v>0</v>
      </c>
    </row>
    <row r="55" spans="1:22" x14ac:dyDescent="0.25">
      <c r="A55" s="2"/>
      <c r="B55" s="2"/>
      <c r="F55" s="3"/>
      <c r="H55" s="3"/>
      <c r="I55" s="3"/>
      <c r="J55" s="3"/>
      <c r="M55" s="3"/>
      <c r="N55" s="3"/>
      <c r="R55" s="3"/>
      <c r="U55" s="3"/>
      <c r="V55" s="4">
        <f t="shared" si="2"/>
        <v>0</v>
      </c>
    </row>
    <row r="56" spans="1:22" x14ac:dyDescent="0.25">
      <c r="A56" s="2"/>
      <c r="B56" s="2"/>
      <c r="F56" s="3"/>
      <c r="I56" s="3"/>
      <c r="J56" s="3"/>
      <c r="U56" s="3"/>
      <c r="V56" s="4">
        <f t="shared" si="2"/>
        <v>0</v>
      </c>
    </row>
    <row r="57" spans="1:22" x14ac:dyDescent="0.25">
      <c r="A57" s="2"/>
      <c r="B57" s="2"/>
      <c r="F57" s="3"/>
      <c r="H57" s="3"/>
      <c r="J57" s="3"/>
      <c r="M57" s="3"/>
      <c r="U57" s="3"/>
      <c r="V57" s="4">
        <f t="shared" si="2"/>
        <v>0</v>
      </c>
    </row>
    <row r="58" spans="1:22" x14ac:dyDescent="0.25">
      <c r="A58" s="2"/>
      <c r="B58" s="2"/>
      <c r="F58" s="3"/>
      <c r="H58" s="3"/>
      <c r="J58" s="3"/>
      <c r="M58" s="3"/>
      <c r="U58" s="3"/>
      <c r="V58" s="4">
        <f t="shared" si="2"/>
        <v>0</v>
      </c>
    </row>
    <row r="59" spans="1:22" x14ac:dyDescent="0.25">
      <c r="A59" s="2"/>
      <c r="B59" s="2"/>
      <c r="F59" s="3"/>
      <c r="H59" s="3"/>
      <c r="J59" s="3"/>
      <c r="M59" s="3"/>
      <c r="U59" s="3"/>
      <c r="V59" s="4">
        <f t="shared" si="2"/>
        <v>0</v>
      </c>
    </row>
    <row r="60" spans="1:22" x14ac:dyDescent="0.25">
      <c r="A60" s="2"/>
      <c r="B60" s="2"/>
      <c r="F60" s="3"/>
      <c r="I60" s="3"/>
      <c r="J60" s="3"/>
      <c r="U60" s="3"/>
      <c r="V60" s="4">
        <f t="shared" si="2"/>
        <v>0</v>
      </c>
    </row>
    <row r="61" spans="1:22" x14ac:dyDescent="0.25">
      <c r="A61" s="2"/>
      <c r="B61" s="2"/>
      <c r="F61" s="3"/>
      <c r="I61" s="3"/>
      <c r="J61" s="3"/>
      <c r="U61" s="3"/>
      <c r="V61" s="4">
        <f t="shared" si="2"/>
        <v>0</v>
      </c>
    </row>
    <row r="62" spans="1:22" x14ac:dyDescent="0.25">
      <c r="A62" s="2"/>
      <c r="B62" s="2"/>
      <c r="F62" s="3"/>
      <c r="H62" s="3"/>
      <c r="I62" s="3"/>
      <c r="J62" s="3"/>
      <c r="U62" s="3"/>
      <c r="V62" s="4">
        <f t="shared" si="2"/>
        <v>0</v>
      </c>
    </row>
    <row r="63" spans="1:22" x14ac:dyDescent="0.25">
      <c r="A63" s="2"/>
      <c r="B63" s="2"/>
      <c r="F63" s="3"/>
      <c r="J63" s="3"/>
      <c r="T63" s="3"/>
      <c r="V63" s="4">
        <f t="shared" si="2"/>
        <v>0</v>
      </c>
    </row>
    <row r="64" spans="1:22" x14ac:dyDescent="0.25">
      <c r="A64" s="2"/>
      <c r="B64" s="2"/>
      <c r="F64" s="3"/>
      <c r="H64" s="3"/>
      <c r="I64" s="3"/>
      <c r="M64" s="3"/>
      <c r="V64" s="4">
        <f t="shared" si="2"/>
        <v>0</v>
      </c>
    </row>
    <row r="65" spans="1:22" x14ac:dyDescent="0.25">
      <c r="A65" s="2"/>
      <c r="B65" s="2"/>
      <c r="F65" s="3"/>
      <c r="P65" s="3"/>
      <c r="V65" s="4">
        <f t="shared" si="2"/>
        <v>0</v>
      </c>
    </row>
    <row r="66" spans="1:22" x14ac:dyDescent="0.25">
      <c r="A66" s="2"/>
      <c r="B66" s="2"/>
      <c r="F66" s="3"/>
      <c r="V66" s="4">
        <f t="shared" si="2"/>
        <v>0</v>
      </c>
    </row>
    <row r="67" spans="1:22" x14ac:dyDescent="0.25">
      <c r="A67" s="2"/>
      <c r="F67" s="3"/>
      <c r="I67" s="3"/>
      <c r="V67" s="4">
        <f t="shared" si="2"/>
        <v>0</v>
      </c>
    </row>
    <row r="68" spans="1:22" x14ac:dyDescent="0.25">
      <c r="A68" s="2"/>
      <c r="F68" s="3"/>
      <c r="I68" s="3"/>
      <c r="V68" s="4">
        <f t="shared" si="2"/>
        <v>0</v>
      </c>
    </row>
    <row r="69" spans="1:22" x14ac:dyDescent="0.25">
      <c r="A69" s="2"/>
      <c r="F69" s="3"/>
      <c r="J69" s="3"/>
      <c r="V69" s="4">
        <f t="shared" si="2"/>
        <v>0</v>
      </c>
    </row>
    <row r="70" spans="1:22" x14ac:dyDescent="0.25">
      <c r="A70" s="2"/>
      <c r="F70" s="3"/>
      <c r="M70" s="3"/>
      <c r="V70" s="4">
        <f t="shared" si="2"/>
        <v>0</v>
      </c>
    </row>
    <row r="71" spans="1:22" x14ac:dyDescent="0.25">
      <c r="V71" s="6"/>
    </row>
    <row r="72" spans="1:22" x14ac:dyDescent="0.25">
      <c r="V72" s="6"/>
    </row>
    <row r="73" spans="1:22" x14ac:dyDescent="0.25">
      <c r="V73" s="6"/>
    </row>
    <row r="74" spans="1:22" x14ac:dyDescent="0.25">
      <c r="V74" s="6"/>
    </row>
  </sheetData>
  <mergeCells count="2">
    <mergeCell ref="A1:V1"/>
    <mergeCell ref="A3:V3"/>
  </mergeCells>
  <pageMargins left="0.70866141732283472" right="0.70866141732283472" top="0.74803149606299213" bottom="0.74803149606299213" header="0.31496062992125984" footer="0.31496062992125984"/>
  <pageSetup paperSize="9" scale="47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72"/>
  <sheetViews>
    <sheetView workbookViewId="0">
      <selection activeCell="A2" sqref="A2"/>
    </sheetView>
  </sheetViews>
  <sheetFormatPr defaultColWidth="9.140625" defaultRowHeight="15" x14ac:dyDescent="0.25"/>
  <cols>
    <col min="1" max="1" width="12" style="1" customWidth="1"/>
    <col min="2" max="2" width="9.140625" style="1"/>
    <col min="3" max="3" width="52" style="1" customWidth="1"/>
    <col min="4" max="4" width="9.140625" style="1"/>
    <col min="5" max="5" width="13.140625" style="1" customWidth="1"/>
    <col min="6" max="6" width="3.5703125" style="1" customWidth="1"/>
    <col min="7" max="7" width="11" style="1" hidden="1" customWidth="1"/>
    <col min="8" max="8" width="9.140625" style="1"/>
    <col min="9" max="9" width="3.7109375" style="1" customWidth="1"/>
    <col min="10" max="10" width="9.140625" style="16"/>
    <col min="11" max="16384" width="9.140625" style="1"/>
  </cols>
  <sheetData>
    <row r="1" spans="1:10" x14ac:dyDescent="0.25">
      <c r="A1" s="106" t="s">
        <v>24</v>
      </c>
      <c r="B1" s="106"/>
      <c r="C1" s="106"/>
      <c r="D1" s="106"/>
      <c r="E1" s="106"/>
      <c r="F1" s="106"/>
    </row>
    <row r="3" spans="1:10" x14ac:dyDescent="0.25">
      <c r="A3" s="106" t="s">
        <v>170</v>
      </c>
      <c r="B3" s="106"/>
      <c r="C3" s="106"/>
      <c r="D3" s="106"/>
      <c r="E3" s="106"/>
      <c r="F3" s="106"/>
      <c r="G3" s="89" t="s">
        <v>150</v>
      </c>
    </row>
    <row r="4" spans="1:10" x14ac:dyDescent="0.25">
      <c r="E4" s="7" t="s">
        <v>171</v>
      </c>
      <c r="F4" s="18"/>
      <c r="G4" s="89" t="s">
        <v>139</v>
      </c>
      <c r="H4" s="93" t="s">
        <v>139</v>
      </c>
      <c r="I4" s="93"/>
    </row>
    <row r="5" spans="1:10" x14ac:dyDescent="0.25">
      <c r="A5" s="2">
        <v>45016</v>
      </c>
      <c r="E5" s="95">
        <v>45382</v>
      </c>
      <c r="G5" s="90" t="s">
        <v>151</v>
      </c>
      <c r="H5" s="94" t="s">
        <v>151</v>
      </c>
      <c r="I5" s="94"/>
    </row>
    <row r="6" spans="1:10" x14ac:dyDescent="0.25">
      <c r="G6" s="14"/>
      <c r="H6" s="87"/>
      <c r="I6" s="87"/>
    </row>
    <row r="7" spans="1:10" x14ac:dyDescent="0.25">
      <c r="C7" s="5" t="s">
        <v>13</v>
      </c>
      <c r="G7" s="14"/>
      <c r="H7"/>
      <c r="I7"/>
    </row>
    <row r="8" spans="1:10" x14ac:dyDescent="0.25">
      <c r="A8" s="3">
        <v>2600</v>
      </c>
      <c r="C8" s="1" t="s">
        <v>5</v>
      </c>
      <c r="E8" s="3">
        <v>2780</v>
      </c>
      <c r="G8" s="15">
        <v>2975</v>
      </c>
      <c r="H8">
        <v>2780</v>
      </c>
      <c r="I8"/>
      <c r="J8" s="17">
        <f>H8-E8</f>
        <v>0</v>
      </c>
    </row>
    <row r="9" spans="1:10" x14ac:dyDescent="0.25">
      <c r="A9" s="3">
        <v>317</v>
      </c>
      <c r="C9" s="1" t="s">
        <v>26</v>
      </c>
      <c r="E9" s="3">
        <f>Receipts!H6</f>
        <v>217</v>
      </c>
      <c r="G9" s="15">
        <v>220</v>
      </c>
      <c r="H9">
        <v>204</v>
      </c>
      <c r="I9"/>
      <c r="J9" s="17">
        <f t="shared" ref="J9:J14" si="0">H9-E9</f>
        <v>-13</v>
      </c>
    </row>
    <row r="10" spans="1:10" x14ac:dyDescent="0.25">
      <c r="A10" s="3">
        <v>3520.8</v>
      </c>
      <c r="C10" s="1" t="s">
        <v>152</v>
      </c>
      <c r="E10" s="3"/>
      <c r="G10" s="15"/>
      <c r="H10"/>
      <c r="I10"/>
      <c r="J10" s="17"/>
    </row>
    <row r="11" spans="1:10" x14ac:dyDescent="0.25">
      <c r="A11" s="3">
        <v>650</v>
      </c>
      <c r="C11" s="1" t="s">
        <v>156</v>
      </c>
      <c r="E11" s="3"/>
      <c r="G11" s="15"/>
      <c r="H11"/>
      <c r="I11"/>
      <c r="J11" s="17"/>
    </row>
    <row r="12" spans="1:10" x14ac:dyDescent="0.25">
      <c r="A12" s="3">
        <v>91.6</v>
      </c>
      <c r="C12" s="1" t="s">
        <v>34</v>
      </c>
      <c r="E12" s="3">
        <v>139.41999999999999</v>
      </c>
      <c r="G12" s="15"/>
      <c r="H12"/>
      <c r="I12"/>
      <c r="J12" s="17">
        <f t="shared" si="0"/>
        <v>-139.41999999999999</v>
      </c>
    </row>
    <row r="13" spans="1:10" x14ac:dyDescent="0.25">
      <c r="A13" s="3">
        <v>2.52</v>
      </c>
      <c r="C13" s="1" t="s">
        <v>47</v>
      </c>
      <c r="E13" s="3"/>
      <c r="G13" s="15"/>
      <c r="H13"/>
      <c r="I13"/>
      <c r="J13" s="17"/>
    </row>
    <row r="14" spans="1:10" x14ac:dyDescent="0.25">
      <c r="A14" s="13">
        <f>SUM(A8:A13)</f>
        <v>7181.920000000001</v>
      </c>
      <c r="C14" s="5" t="s">
        <v>14</v>
      </c>
      <c r="E14" s="13">
        <f>SUM(E8:E13)</f>
        <v>3136.42</v>
      </c>
      <c r="G14" s="91">
        <f>SUM(G8:G13)</f>
        <v>3195</v>
      </c>
      <c r="H14" s="13">
        <f>SUM(H8:H13)</f>
        <v>2984</v>
      </c>
      <c r="I14" s="3"/>
      <c r="J14" s="17">
        <f t="shared" si="0"/>
        <v>-152.42000000000007</v>
      </c>
    </row>
    <row r="15" spans="1:10" x14ac:dyDescent="0.25">
      <c r="G15" s="14"/>
      <c r="H15"/>
      <c r="I15"/>
    </row>
    <row r="16" spans="1:10" x14ac:dyDescent="0.25">
      <c r="C16" s="5" t="s">
        <v>15</v>
      </c>
      <c r="G16" s="14"/>
      <c r="H16"/>
      <c r="I16"/>
    </row>
    <row r="17" spans="1:10" x14ac:dyDescent="0.25">
      <c r="A17" s="3">
        <v>257.60000000000002</v>
      </c>
      <c r="C17" s="1" t="s">
        <v>6</v>
      </c>
      <c r="E17" s="3">
        <f>Payments!H7</f>
        <v>257.60000000000002</v>
      </c>
      <c r="G17" s="15">
        <v>270</v>
      </c>
      <c r="H17">
        <v>270</v>
      </c>
      <c r="I17"/>
      <c r="J17" s="17">
        <f>H17-E17</f>
        <v>12.399999999999977</v>
      </c>
    </row>
    <row r="18" spans="1:10" x14ac:dyDescent="0.25">
      <c r="A18" s="3">
        <v>2256.98</v>
      </c>
      <c r="C18" s="1" t="s">
        <v>31</v>
      </c>
      <c r="E18" s="3">
        <f>Payments!I7</f>
        <v>1912.88</v>
      </c>
      <c r="G18" s="15">
        <v>1800</v>
      </c>
      <c r="H18">
        <v>1880</v>
      </c>
      <c r="I18"/>
      <c r="J18" s="17">
        <f t="shared" ref="J18:J33" si="1">H18-E18</f>
        <v>-32.880000000000109</v>
      </c>
    </row>
    <row r="19" spans="1:10" x14ac:dyDescent="0.25">
      <c r="A19" s="3">
        <v>120</v>
      </c>
      <c r="C19" s="1" t="s">
        <v>32</v>
      </c>
      <c r="E19" s="3">
        <f>Payments!J7</f>
        <v>174</v>
      </c>
      <c r="G19" s="15">
        <v>180</v>
      </c>
      <c r="H19">
        <v>180</v>
      </c>
      <c r="I19"/>
      <c r="J19" s="17">
        <f t="shared" si="1"/>
        <v>6</v>
      </c>
    </row>
    <row r="20" spans="1:10" x14ac:dyDescent="0.25">
      <c r="A20" s="3">
        <v>167</v>
      </c>
      <c r="C20" s="1" t="s">
        <v>33</v>
      </c>
      <c r="E20" s="3">
        <f>Payments!K7</f>
        <v>168</v>
      </c>
      <c r="G20" s="15">
        <v>175</v>
      </c>
      <c r="H20">
        <v>175</v>
      </c>
      <c r="I20"/>
      <c r="J20" s="17">
        <f t="shared" si="1"/>
        <v>7</v>
      </c>
    </row>
    <row r="21" spans="1:10" x14ac:dyDescent="0.25">
      <c r="A21" s="3">
        <v>120</v>
      </c>
      <c r="C21" s="1" t="s">
        <v>55</v>
      </c>
      <c r="E21" s="3">
        <f>Payments!R7</f>
        <v>155</v>
      </c>
      <c r="G21" s="15">
        <v>120</v>
      </c>
      <c r="H21">
        <v>120</v>
      </c>
      <c r="I21"/>
      <c r="J21" s="17">
        <f t="shared" si="1"/>
        <v>-35</v>
      </c>
    </row>
    <row r="22" spans="1:10" x14ac:dyDescent="0.25">
      <c r="A22" s="3">
        <v>22.5</v>
      </c>
      <c r="C22" s="1" t="s">
        <v>36</v>
      </c>
      <c r="E22" s="3"/>
      <c r="G22" s="15">
        <v>50</v>
      </c>
      <c r="H22">
        <v>100</v>
      </c>
      <c r="I22"/>
      <c r="J22" s="17">
        <f t="shared" si="1"/>
        <v>100</v>
      </c>
    </row>
    <row r="23" spans="1:10" x14ac:dyDescent="0.25">
      <c r="A23" s="3">
        <v>84.99</v>
      </c>
      <c r="C23" s="1" t="s">
        <v>158</v>
      </c>
      <c r="E23" s="3"/>
      <c r="G23" s="15"/>
      <c r="H23">
        <v>300</v>
      </c>
      <c r="I23"/>
      <c r="J23" s="17">
        <f t="shared" si="1"/>
        <v>300</v>
      </c>
    </row>
    <row r="24" spans="1:10" x14ac:dyDescent="0.25">
      <c r="A24" s="3"/>
      <c r="C24" s="1" t="s">
        <v>166</v>
      </c>
      <c r="E24" s="3">
        <f>Payments!S7</f>
        <v>346.29</v>
      </c>
      <c r="G24" s="15"/>
      <c r="H24"/>
      <c r="I24"/>
      <c r="J24" s="17">
        <f t="shared" si="1"/>
        <v>-346.29</v>
      </c>
    </row>
    <row r="25" spans="1:10" x14ac:dyDescent="0.25">
      <c r="A25" s="3">
        <v>24.62</v>
      </c>
      <c r="C25" s="1" t="s">
        <v>149</v>
      </c>
      <c r="E25" s="3"/>
      <c r="G25" s="15"/>
      <c r="H25">
        <v>100</v>
      </c>
      <c r="I25"/>
      <c r="J25" s="17">
        <f t="shared" si="1"/>
        <v>100</v>
      </c>
    </row>
    <row r="26" spans="1:10" x14ac:dyDescent="0.25">
      <c r="A26" s="3">
        <v>396.94</v>
      </c>
      <c r="C26" s="1" t="s">
        <v>148</v>
      </c>
      <c r="E26" s="3"/>
      <c r="G26" s="15"/>
      <c r="H26"/>
      <c r="I26"/>
      <c r="J26" s="17"/>
    </row>
    <row r="27" spans="1:10" x14ac:dyDescent="0.25">
      <c r="A27" s="3">
        <v>266.67</v>
      </c>
      <c r="C27" s="1" t="s">
        <v>140</v>
      </c>
      <c r="E27" s="3"/>
      <c r="G27" s="15">
        <v>400</v>
      </c>
      <c r="H27">
        <v>200</v>
      </c>
      <c r="I27"/>
      <c r="J27" s="17">
        <f t="shared" si="1"/>
        <v>200</v>
      </c>
    </row>
    <row r="28" spans="1:10" x14ac:dyDescent="0.25">
      <c r="A28" s="3">
        <v>111</v>
      </c>
      <c r="C28" s="1" t="s">
        <v>35</v>
      </c>
      <c r="E28" s="3">
        <f>Payments!M7</f>
        <v>108</v>
      </c>
      <c r="G28" s="15">
        <v>100</v>
      </c>
      <c r="H28">
        <v>110</v>
      </c>
      <c r="I28"/>
      <c r="J28" s="17">
        <f t="shared" si="1"/>
        <v>2</v>
      </c>
    </row>
    <row r="29" spans="1:10" x14ac:dyDescent="0.25">
      <c r="A29" s="3">
        <v>36</v>
      </c>
      <c r="C29" s="1" t="s">
        <v>147</v>
      </c>
      <c r="E29" s="3"/>
      <c r="G29" s="15"/>
      <c r="H29"/>
      <c r="I29"/>
      <c r="J29" s="17"/>
    </row>
    <row r="30" spans="1:10" x14ac:dyDescent="0.25">
      <c r="A30" s="3">
        <v>76.959999999999994</v>
      </c>
      <c r="C30" s="1" t="s">
        <v>153</v>
      </c>
      <c r="E30" s="3">
        <f>Payments!L7</f>
        <v>56.099999999999994</v>
      </c>
      <c r="G30" s="15">
        <v>100</v>
      </c>
      <c r="H30">
        <v>100</v>
      </c>
      <c r="I30"/>
      <c r="J30" s="17">
        <f t="shared" si="1"/>
        <v>43.900000000000006</v>
      </c>
    </row>
    <row r="31" spans="1:10" x14ac:dyDescent="0.25">
      <c r="A31" s="3">
        <v>139.41999999999999</v>
      </c>
      <c r="C31" s="1" t="s">
        <v>41</v>
      </c>
      <c r="E31" s="3">
        <f>Payments!U7</f>
        <v>11.26</v>
      </c>
      <c r="G31" s="14"/>
      <c r="H31"/>
      <c r="I31"/>
      <c r="J31" s="17">
        <f t="shared" si="1"/>
        <v>-11.26</v>
      </c>
    </row>
    <row r="32" spans="1:10" x14ac:dyDescent="0.25">
      <c r="E32" s="3"/>
      <c r="G32" s="14"/>
      <c r="H32"/>
      <c r="I32"/>
      <c r="J32" s="17"/>
    </row>
    <row r="33" spans="1:10" x14ac:dyDescent="0.25">
      <c r="A33" s="13">
        <f>SUM(A17:A31)</f>
        <v>4080.68</v>
      </c>
      <c r="C33" s="5" t="s">
        <v>16</v>
      </c>
      <c r="E33" s="13">
        <f>SUM(E17:E31)</f>
        <v>3189.13</v>
      </c>
      <c r="G33" s="91">
        <f>SUM(G17:G31)</f>
        <v>3195</v>
      </c>
      <c r="H33" s="13">
        <f>SUM(H17:H31)</f>
        <v>3535</v>
      </c>
      <c r="I33" s="3"/>
      <c r="J33" s="17">
        <f t="shared" si="1"/>
        <v>345.86999999999989</v>
      </c>
    </row>
    <row r="34" spans="1:10" x14ac:dyDescent="0.25">
      <c r="G34" s="14"/>
    </row>
    <row r="35" spans="1:10" ht="15.75" thickBot="1" x14ac:dyDescent="0.3">
      <c r="A35" s="9">
        <f>A14-A33</f>
        <v>3101.2400000000011</v>
      </c>
      <c r="C35" s="5" t="s">
        <v>17</v>
      </c>
      <c r="E35" s="9">
        <f>E14-E33</f>
        <v>-52.710000000000036</v>
      </c>
      <c r="F35" s="3"/>
      <c r="G35" s="92">
        <f>G14-G33</f>
        <v>0</v>
      </c>
      <c r="H35" s="9">
        <f>H14-H33</f>
        <v>-551</v>
      </c>
      <c r="I35" s="3"/>
      <c r="J35" s="17">
        <f>H35-E35</f>
        <v>-498.28999999999996</v>
      </c>
    </row>
    <row r="37" spans="1:10" x14ac:dyDescent="0.25">
      <c r="A37" s="107"/>
      <c r="B37" s="107"/>
      <c r="C37" s="107"/>
      <c r="D37" s="107"/>
      <c r="E37" s="107"/>
    </row>
    <row r="38" spans="1:10" x14ac:dyDescent="0.25">
      <c r="H38"/>
      <c r="I38"/>
    </row>
    <row r="39" spans="1:10" x14ac:dyDescent="0.25">
      <c r="C39" s="18"/>
      <c r="H39"/>
      <c r="I39"/>
    </row>
    <row r="40" spans="1:10" x14ac:dyDescent="0.25">
      <c r="H40"/>
      <c r="I40"/>
    </row>
    <row r="41" spans="1:10" x14ac:dyDescent="0.25">
      <c r="H41"/>
      <c r="I41"/>
    </row>
    <row r="42" spans="1:10" x14ac:dyDescent="0.25">
      <c r="H42"/>
      <c r="I42"/>
    </row>
    <row r="43" spans="1:10" x14ac:dyDescent="0.25">
      <c r="H43"/>
      <c r="I43"/>
    </row>
    <row r="44" spans="1:10" x14ac:dyDescent="0.25">
      <c r="H44"/>
      <c r="I44"/>
    </row>
    <row r="45" spans="1:10" x14ac:dyDescent="0.25">
      <c r="H45"/>
      <c r="I45"/>
    </row>
    <row r="46" spans="1:10" x14ac:dyDescent="0.25">
      <c r="H46"/>
      <c r="I46"/>
    </row>
    <row r="47" spans="1:10" x14ac:dyDescent="0.25">
      <c r="H47"/>
      <c r="I47"/>
    </row>
    <row r="48" spans="1:10" x14ac:dyDescent="0.25">
      <c r="H48"/>
      <c r="I48"/>
    </row>
    <row r="49" spans="8:9" x14ac:dyDescent="0.25">
      <c r="H49"/>
      <c r="I49"/>
    </row>
    <row r="50" spans="8:9" x14ac:dyDescent="0.25">
      <c r="H50"/>
      <c r="I50"/>
    </row>
    <row r="51" spans="8:9" x14ac:dyDescent="0.25">
      <c r="H51"/>
      <c r="I51"/>
    </row>
    <row r="52" spans="8:9" x14ac:dyDescent="0.25">
      <c r="H52"/>
      <c r="I52"/>
    </row>
    <row r="53" spans="8:9" x14ac:dyDescent="0.25">
      <c r="H53"/>
      <c r="I53"/>
    </row>
    <row r="54" spans="8:9" x14ac:dyDescent="0.25">
      <c r="H54"/>
      <c r="I54"/>
    </row>
    <row r="55" spans="8:9" x14ac:dyDescent="0.25">
      <c r="H55"/>
      <c r="I55"/>
    </row>
    <row r="56" spans="8:9" x14ac:dyDescent="0.25">
      <c r="H56"/>
      <c r="I56"/>
    </row>
    <row r="57" spans="8:9" x14ac:dyDescent="0.25">
      <c r="H57"/>
      <c r="I57"/>
    </row>
    <row r="58" spans="8:9" x14ac:dyDescent="0.25">
      <c r="H58"/>
      <c r="I58"/>
    </row>
    <row r="59" spans="8:9" x14ac:dyDescent="0.25">
      <c r="H59"/>
      <c r="I59"/>
    </row>
    <row r="60" spans="8:9" x14ac:dyDescent="0.25">
      <c r="H60"/>
      <c r="I60"/>
    </row>
    <row r="61" spans="8:9" x14ac:dyDescent="0.25">
      <c r="H61"/>
      <c r="I61"/>
    </row>
    <row r="62" spans="8:9" x14ac:dyDescent="0.25">
      <c r="H62"/>
      <c r="I62"/>
    </row>
    <row r="63" spans="8:9" x14ac:dyDescent="0.25">
      <c r="H63"/>
      <c r="I63"/>
    </row>
    <row r="64" spans="8:9" x14ac:dyDescent="0.25">
      <c r="H64"/>
      <c r="I64"/>
    </row>
    <row r="65" spans="8:9" x14ac:dyDescent="0.25">
      <c r="H65"/>
      <c r="I65"/>
    </row>
    <row r="66" spans="8:9" x14ac:dyDescent="0.25">
      <c r="H66"/>
      <c r="I66"/>
    </row>
    <row r="67" spans="8:9" x14ac:dyDescent="0.25">
      <c r="H67"/>
      <c r="I67"/>
    </row>
    <row r="68" spans="8:9" x14ac:dyDescent="0.25">
      <c r="H68"/>
      <c r="I68"/>
    </row>
    <row r="69" spans="8:9" x14ac:dyDescent="0.25">
      <c r="H69"/>
      <c r="I69"/>
    </row>
    <row r="70" spans="8:9" x14ac:dyDescent="0.25">
      <c r="H70"/>
      <c r="I70"/>
    </row>
    <row r="71" spans="8:9" x14ac:dyDescent="0.25">
      <c r="H71"/>
      <c r="I71"/>
    </row>
    <row r="72" spans="8:9" x14ac:dyDescent="0.25">
      <c r="H72"/>
      <c r="I72"/>
    </row>
  </sheetData>
  <mergeCells count="3">
    <mergeCell ref="A37:E37"/>
    <mergeCell ref="A1:F1"/>
    <mergeCell ref="A3:F3"/>
  </mergeCells>
  <pageMargins left="0.70866141732283472" right="0.70866141732283472" top="0.74803149606299213" bottom="0.74803149606299213" header="0.31496062992125984" footer="0.31496062992125984"/>
  <pageSetup paperSize="9" scale="72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F5BF5-15B4-47BA-BEB3-4E9A1F97F395}">
  <dimension ref="B1:F10"/>
  <sheetViews>
    <sheetView workbookViewId="0"/>
  </sheetViews>
  <sheetFormatPr defaultRowHeight="15" x14ac:dyDescent="0.25"/>
  <cols>
    <col min="2" max="2" width="3.7109375" customWidth="1"/>
    <col min="3" max="4" width="29.7109375" customWidth="1"/>
    <col min="6" max="6" width="3.7109375" customWidth="1"/>
  </cols>
  <sheetData>
    <row r="1" spans="2:6" ht="15.75" thickBot="1" x14ac:dyDescent="0.3"/>
    <row r="2" spans="2:6" x14ac:dyDescent="0.25">
      <c r="B2" s="96"/>
      <c r="C2" s="97"/>
      <c r="D2" s="97"/>
      <c r="E2" s="97"/>
      <c r="F2" s="98"/>
    </row>
    <row r="3" spans="2:6" x14ac:dyDescent="0.25">
      <c r="B3" s="99"/>
      <c r="C3" s="108" t="s">
        <v>178</v>
      </c>
      <c r="D3" s="108"/>
      <c r="E3" s="108"/>
      <c r="F3" s="100"/>
    </row>
    <row r="4" spans="2:6" x14ac:dyDescent="0.25">
      <c r="B4" s="99"/>
      <c r="F4" s="100"/>
    </row>
    <row r="5" spans="2:6" x14ac:dyDescent="0.25">
      <c r="B5" s="99"/>
      <c r="C5" s="101" t="s">
        <v>44</v>
      </c>
      <c r="D5" s="101" t="s">
        <v>59</v>
      </c>
      <c r="E5" s="101" t="s">
        <v>4</v>
      </c>
      <c r="F5" s="100"/>
    </row>
    <row r="6" spans="2:6" x14ac:dyDescent="0.25">
      <c r="B6" s="99"/>
      <c r="F6" s="100"/>
    </row>
    <row r="7" spans="2:6" x14ac:dyDescent="0.25">
      <c r="B7" s="99"/>
      <c r="C7" t="s">
        <v>31</v>
      </c>
      <c r="D7" t="s">
        <v>163</v>
      </c>
      <c r="E7" s="102">
        <v>31.5</v>
      </c>
      <c r="F7" s="100"/>
    </row>
    <row r="8" spans="2:6" x14ac:dyDescent="0.25">
      <c r="B8" s="99"/>
      <c r="E8" s="102"/>
      <c r="F8" s="100"/>
    </row>
    <row r="9" spans="2:6" x14ac:dyDescent="0.25">
      <c r="B9" s="99"/>
      <c r="E9" s="102"/>
      <c r="F9" s="100"/>
    </row>
    <row r="10" spans="2:6" ht="15.75" thickBot="1" x14ac:dyDescent="0.3">
      <c r="B10" s="103"/>
      <c r="C10" s="45"/>
      <c r="D10" s="45"/>
      <c r="E10" s="45"/>
      <c r="F10" s="104"/>
    </row>
  </sheetData>
  <mergeCells count="1">
    <mergeCell ref="C3:E3"/>
  </mergeCells>
  <pageMargins left="0.7" right="0.7" top="0.75" bottom="0.75" header="0.3" footer="0.3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91"/>
  <sheetViews>
    <sheetView workbookViewId="0">
      <pane ySplit="2" topLeftCell="A3" activePane="bottomLeft" state="frozen"/>
      <selection pane="bottomLeft" activeCell="B1" sqref="B1"/>
    </sheetView>
  </sheetViews>
  <sheetFormatPr defaultRowHeight="15" x14ac:dyDescent="0.25"/>
  <cols>
    <col min="1" max="1" width="10.5703125" bestFit="1" customWidth="1"/>
    <col min="2" max="2" width="24.85546875" customWidth="1"/>
    <col min="4" max="4" width="3.5703125" customWidth="1"/>
    <col min="7" max="7" width="9.42578125" bestFit="1" customWidth="1"/>
    <col min="13" max="13" width="3.5703125" customWidth="1"/>
    <col min="17" max="17" width="3.5703125" customWidth="1"/>
    <col min="24" max="24" width="3.5703125" customWidth="1"/>
  </cols>
  <sheetData>
    <row r="1" spans="1:25" s="1" customFormat="1" ht="15.75" thickBot="1" x14ac:dyDescent="0.3">
      <c r="A1" s="76">
        <f>E1+F1+G1+H1+I1+J1+K1+L1+R1+S1+T1+U1+V1+W1</f>
        <v>2512.9</v>
      </c>
      <c r="B1" s="73"/>
      <c r="C1" s="9">
        <f>SUM(C3:C1000)</f>
        <v>5342.3700000000017</v>
      </c>
      <c r="D1" s="3"/>
      <c r="E1" s="9">
        <f t="shared" ref="E1:L1" si="0">SUM(E3:E998)</f>
        <v>0</v>
      </c>
      <c r="F1" s="9">
        <f t="shared" si="0"/>
        <v>842.88</v>
      </c>
      <c r="G1" s="9">
        <f t="shared" si="0"/>
        <v>0</v>
      </c>
      <c r="H1" s="9">
        <f t="shared" si="0"/>
        <v>392</v>
      </c>
      <c r="I1" s="9">
        <f t="shared" si="0"/>
        <v>0</v>
      </c>
      <c r="J1" s="9">
        <f t="shared" si="0"/>
        <v>72.310000000000016</v>
      </c>
      <c r="K1" s="9">
        <f t="shared" si="0"/>
        <v>150.01</v>
      </c>
      <c r="L1" s="9">
        <f t="shared" si="0"/>
        <v>676.7</v>
      </c>
      <c r="M1" s="3"/>
      <c r="N1" s="3"/>
      <c r="O1" s="64">
        <f>P50</f>
        <v>2829.47</v>
      </c>
      <c r="P1" s="3"/>
      <c r="Q1" s="3"/>
      <c r="R1" s="9">
        <f t="shared" ref="R1:W1" si="1">SUM(R3:R998)</f>
        <v>0</v>
      </c>
      <c r="S1" s="9">
        <f t="shared" si="1"/>
        <v>2.1316282072803006E-13</v>
      </c>
      <c r="T1" s="9">
        <f t="shared" si="1"/>
        <v>0</v>
      </c>
      <c r="U1" s="9">
        <f t="shared" si="1"/>
        <v>300</v>
      </c>
      <c r="V1" s="9">
        <f t="shared" si="1"/>
        <v>0</v>
      </c>
      <c r="W1" s="9">
        <f t="shared" si="1"/>
        <v>79</v>
      </c>
      <c r="Y1" s="74">
        <f>SUM(E1:W1)</f>
        <v>5342.37</v>
      </c>
    </row>
    <row r="2" spans="1:25" s="24" customFormat="1" x14ac:dyDescent="0.25">
      <c r="A2" s="27" t="s">
        <v>1</v>
      </c>
      <c r="B2" s="27" t="s">
        <v>59</v>
      </c>
      <c r="C2" s="27" t="s">
        <v>4</v>
      </c>
      <c r="D2" s="27"/>
      <c r="E2" s="27" t="s">
        <v>60</v>
      </c>
      <c r="F2" s="26" t="s">
        <v>90</v>
      </c>
      <c r="G2" s="27" t="s">
        <v>61</v>
      </c>
      <c r="H2" s="27" t="s">
        <v>28</v>
      </c>
      <c r="I2" s="26" t="s">
        <v>29</v>
      </c>
      <c r="J2" s="27" t="s">
        <v>62</v>
      </c>
      <c r="K2" s="27" t="s">
        <v>63</v>
      </c>
      <c r="L2" s="27" t="s">
        <v>64</v>
      </c>
      <c r="M2" s="27"/>
      <c r="N2" s="27"/>
      <c r="O2" s="27"/>
      <c r="P2" s="27"/>
      <c r="Q2" s="27"/>
      <c r="R2" s="27" t="s">
        <v>65</v>
      </c>
      <c r="S2" s="27" t="s">
        <v>66</v>
      </c>
      <c r="T2" s="26" t="s">
        <v>85</v>
      </c>
      <c r="U2" s="26" t="s">
        <v>78</v>
      </c>
      <c r="V2" s="27" t="s">
        <v>67</v>
      </c>
      <c r="W2" s="27" t="s">
        <v>57</v>
      </c>
      <c r="Y2" s="75">
        <f>C1-Y1</f>
        <v>0</v>
      </c>
    </row>
    <row r="3" spans="1:25" s="45" customFormat="1" ht="15.75" thickBot="1" x14ac:dyDescent="0.3">
      <c r="A3" s="49">
        <v>36843</v>
      </c>
      <c r="B3" s="41" t="s">
        <v>91</v>
      </c>
      <c r="C3" s="42">
        <v>177.97</v>
      </c>
      <c r="D3" s="43"/>
      <c r="E3" s="43"/>
      <c r="F3" s="44"/>
      <c r="G3" s="43"/>
      <c r="H3" s="43"/>
      <c r="I3" s="44"/>
      <c r="J3" s="43"/>
      <c r="K3" s="43"/>
      <c r="N3" s="60">
        <f>C3</f>
        <v>177.97</v>
      </c>
      <c r="O3" s="61" t="s">
        <v>107</v>
      </c>
      <c r="P3" s="61" t="s">
        <v>121</v>
      </c>
      <c r="R3" s="43"/>
      <c r="S3" s="43"/>
      <c r="T3" s="44"/>
      <c r="U3" s="44"/>
      <c r="V3" s="43"/>
      <c r="W3" s="43"/>
    </row>
    <row r="4" spans="1:25" x14ac:dyDescent="0.25">
      <c r="A4" s="40">
        <v>37182</v>
      </c>
      <c r="B4" s="32" t="s">
        <v>91</v>
      </c>
      <c r="C4" s="31">
        <v>260.02999999999997</v>
      </c>
      <c r="D4" s="29"/>
      <c r="E4" s="29"/>
      <c r="F4" s="30"/>
      <c r="G4" s="29"/>
      <c r="H4" s="29"/>
      <c r="I4" s="30"/>
      <c r="J4" s="29"/>
      <c r="K4" s="29"/>
      <c r="L4" s="31"/>
      <c r="M4" s="31"/>
      <c r="N4" s="62"/>
      <c r="O4" s="63"/>
      <c r="P4" s="63"/>
      <c r="Q4" s="31"/>
      <c r="R4" s="29"/>
      <c r="S4" s="29"/>
      <c r="T4" s="30"/>
      <c r="U4" s="30"/>
      <c r="V4" s="29"/>
      <c r="W4" s="29"/>
    </row>
    <row r="5" spans="1:25" s="24" customFormat="1" x14ac:dyDescent="0.25">
      <c r="A5" s="46">
        <v>37125</v>
      </c>
      <c r="B5" s="32" t="s">
        <v>92</v>
      </c>
      <c r="C5" s="33">
        <v>-25</v>
      </c>
      <c r="D5" s="29"/>
      <c r="E5" s="29"/>
      <c r="F5" s="30"/>
      <c r="G5" s="29"/>
      <c r="H5" s="29"/>
      <c r="I5" s="30"/>
      <c r="J5" s="29"/>
      <c r="K5" s="29"/>
      <c r="L5" s="33"/>
      <c r="M5" s="33"/>
      <c r="N5" s="64"/>
      <c r="O5" s="64"/>
      <c r="P5" s="64"/>
      <c r="Q5" s="33"/>
      <c r="R5" s="29"/>
      <c r="S5" s="29"/>
      <c r="T5" s="30"/>
      <c r="U5" s="30"/>
      <c r="V5" s="29"/>
      <c r="W5" s="29"/>
    </row>
    <row r="6" spans="1:25" s="45" customFormat="1" ht="15.75" thickBot="1" x14ac:dyDescent="0.3">
      <c r="A6" s="50">
        <v>37315</v>
      </c>
      <c r="B6" s="45" t="s">
        <v>93</v>
      </c>
      <c r="C6" s="51">
        <v>-96</v>
      </c>
      <c r="L6" s="51"/>
      <c r="M6" s="51"/>
      <c r="N6" s="65">
        <f>SUM(C4:C6)</f>
        <v>139.02999999999997</v>
      </c>
      <c r="O6" s="61" t="s">
        <v>106</v>
      </c>
      <c r="P6" s="66">
        <f>SUM(N3:N6)</f>
        <v>317</v>
      </c>
      <c r="Q6" s="51"/>
      <c r="R6" s="42"/>
      <c r="S6" s="42"/>
      <c r="T6" s="52"/>
      <c r="U6" s="52"/>
      <c r="V6" s="42"/>
      <c r="W6" s="42"/>
    </row>
    <row r="7" spans="1:25" s="24" customFormat="1" x14ac:dyDescent="0.25">
      <c r="A7" s="48">
        <v>37603</v>
      </c>
      <c r="B7" s="32" t="s">
        <v>91</v>
      </c>
      <c r="C7" s="31">
        <v>355.93</v>
      </c>
      <c r="D7" s="29"/>
      <c r="E7" s="31"/>
      <c r="F7" s="34"/>
      <c r="G7" s="31"/>
      <c r="H7" s="31"/>
      <c r="I7" s="34"/>
      <c r="J7" s="31"/>
      <c r="K7" s="31"/>
      <c r="L7" s="31"/>
      <c r="M7" s="31"/>
      <c r="N7" s="62"/>
      <c r="O7" s="62"/>
      <c r="P7" s="62"/>
      <c r="Q7" s="31"/>
      <c r="R7" s="31"/>
      <c r="S7" s="31"/>
      <c r="T7" s="34"/>
      <c r="U7" s="34"/>
      <c r="V7" s="31"/>
      <c r="W7" s="31"/>
    </row>
    <row r="8" spans="1:25" s="55" customFormat="1" ht="15.75" thickBot="1" x14ac:dyDescent="0.3">
      <c r="A8" s="53">
        <v>37621</v>
      </c>
      <c r="B8" s="45" t="s">
        <v>93</v>
      </c>
      <c r="C8" s="54">
        <v>-136</v>
      </c>
      <c r="D8" s="43"/>
      <c r="E8" s="42"/>
      <c r="F8" s="52"/>
      <c r="G8" s="42"/>
      <c r="H8" s="42"/>
      <c r="I8" s="52"/>
      <c r="J8" s="42"/>
      <c r="K8" s="42"/>
      <c r="L8" s="54"/>
      <c r="M8" s="54"/>
      <c r="N8" s="67">
        <f>SUM(C7:C8)</f>
        <v>219.93</v>
      </c>
      <c r="O8" s="61" t="s">
        <v>108</v>
      </c>
      <c r="P8" s="61">
        <f>SUM(N3:N8)</f>
        <v>536.93000000000006</v>
      </c>
      <c r="Q8" s="54"/>
      <c r="R8" s="42"/>
      <c r="S8" s="42"/>
      <c r="T8" s="52"/>
      <c r="U8" s="52"/>
      <c r="V8" s="42"/>
      <c r="W8" s="42"/>
    </row>
    <row r="9" spans="1:25" s="24" customFormat="1" x14ac:dyDescent="0.25">
      <c r="A9" s="46">
        <v>37931</v>
      </c>
      <c r="B9" s="32" t="s">
        <v>91</v>
      </c>
      <c r="C9" s="31">
        <v>355.93</v>
      </c>
      <c r="D9" s="29"/>
      <c r="E9" s="31"/>
      <c r="F9" s="34"/>
      <c r="G9" s="31"/>
      <c r="H9" s="31"/>
      <c r="I9" s="34"/>
      <c r="J9" s="31"/>
      <c r="K9" s="31"/>
      <c r="L9" s="31"/>
      <c r="M9" s="31"/>
      <c r="N9" s="62"/>
      <c r="O9" s="62"/>
      <c r="P9" s="62"/>
      <c r="Q9" s="31"/>
      <c r="R9" s="31"/>
      <c r="S9" s="31"/>
      <c r="T9" s="34"/>
      <c r="U9" s="34"/>
      <c r="V9" s="31"/>
      <c r="W9" s="31"/>
    </row>
    <row r="10" spans="1:25" s="55" customFormat="1" ht="15.75" thickBot="1" x14ac:dyDescent="0.3">
      <c r="A10" s="53">
        <v>37924</v>
      </c>
      <c r="B10" s="45" t="s">
        <v>93</v>
      </c>
      <c r="C10" s="54">
        <v>-210</v>
      </c>
      <c r="D10" s="43"/>
      <c r="E10" s="42"/>
      <c r="F10" s="52"/>
      <c r="G10" s="42"/>
      <c r="H10" s="42"/>
      <c r="I10" s="52"/>
      <c r="J10" s="42"/>
      <c r="K10" s="42"/>
      <c r="L10" s="54"/>
      <c r="M10" s="54"/>
      <c r="N10" s="67">
        <f>SUM(C9:C10)</f>
        <v>145.93</v>
      </c>
      <c r="O10" s="61" t="s">
        <v>109</v>
      </c>
      <c r="P10" s="61">
        <f>SUM(N3:N10)</f>
        <v>682.86000000000013</v>
      </c>
      <c r="Q10" s="54"/>
      <c r="R10" s="42"/>
      <c r="S10" s="42"/>
      <c r="T10" s="52"/>
      <c r="U10" s="52"/>
      <c r="V10" s="42"/>
      <c r="W10" s="42"/>
    </row>
    <row r="11" spans="1:25" x14ac:dyDescent="0.25">
      <c r="A11" s="47">
        <v>38152</v>
      </c>
      <c r="B11" t="s">
        <v>93</v>
      </c>
      <c r="C11" s="25">
        <v>-80</v>
      </c>
      <c r="L11" s="25"/>
      <c r="M11" s="25"/>
      <c r="N11" s="68"/>
      <c r="O11" s="68"/>
      <c r="P11" s="68"/>
      <c r="Q11" s="25"/>
      <c r="R11" s="31"/>
      <c r="S11" s="31"/>
      <c r="T11" s="34"/>
      <c r="U11" s="34"/>
      <c r="V11" s="31"/>
      <c r="W11" s="31"/>
    </row>
    <row r="12" spans="1:25" x14ac:dyDescent="0.25">
      <c r="A12" s="47">
        <v>38260</v>
      </c>
      <c r="B12" t="s">
        <v>93</v>
      </c>
      <c r="C12" s="25">
        <v>-115</v>
      </c>
      <c r="L12" s="25"/>
      <c r="M12" s="25"/>
      <c r="N12" s="68"/>
      <c r="O12" s="69"/>
      <c r="P12" s="69"/>
      <c r="Q12" s="25"/>
      <c r="R12" s="31"/>
      <c r="S12" s="31"/>
      <c r="T12" s="34"/>
      <c r="U12" s="34"/>
      <c r="V12" s="31"/>
      <c r="W12" s="31"/>
    </row>
    <row r="13" spans="1:25" s="45" customFormat="1" ht="15.75" thickBot="1" x14ac:dyDescent="0.3">
      <c r="A13" s="50">
        <v>38321</v>
      </c>
      <c r="B13" s="45" t="s">
        <v>94</v>
      </c>
      <c r="C13" s="51">
        <v>-280</v>
      </c>
      <c r="L13" s="51"/>
      <c r="M13" s="51"/>
      <c r="N13" s="65">
        <f>SUM(C11:C13)</f>
        <v>-475</v>
      </c>
      <c r="O13" s="61" t="s">
        <v>110</v>
      </c>
      <c r="P13" s="61">
        <f>SUM(N3:N13)</f>
        <v>207.86000000000013</v>
      </c>
      <c r="Q13" s="51"/>
      <c r="R13" s="42"/>
      <c r="S13" s="42"/>
      <c r="T13" s="52"/>
      <c r="U13" s="52"/>
      <c r="V13" s="42"/>
      <c r="W13" s="42"/>
    </row>
    <row r="14" spans="1:25" s="24" customFormat="1" x14ac:dyDescent="0.25">
      <c r="A14" s="46">
        <v>38717</v>
      </c>
      <c r="B14" s="32" t="s">
        <v>91</v>
      </c>
      <c r="C14" s="31">
        <v>355.93</v>
      </c>
      <c r="D14" s="29"/>
      <c r="E14" s="31"/>
      <c r="F14" s="34"/>
      <c r="G14" s="31"/>
      <c r="H14" s="31"/>
      <c r="I14" s="34"/>
      <c r="J14" s="31"/>
      <c r="K14" s="31"/>
      <c r="L14" s="31"/>
      <c r="M14" s="31"/>
      <c r="N14" s="62"/>
      <c r="O14" s="62"/>
      <c r="P14" s="62"/>
      <c r="Q14" s="31"/>
      <c r="R14" s="31"/>
      <c r="S14" s="31"/>
      <c r="T14" s="34"/>
      <c r="U14" s="34"/>
      <c r="V14" s="31"/>
      <c r="W14" s="31"/>
    </row>
    <row r="15" spans="1:25" s="24" customFormat="1" x14ac:dyDescent="0.25">
      <c r="A15" s="46">
        <v>38502</v>
      </c>
      <c r="B15" s="32" t="s">
        <v>91</v>
      </c>
      <c r="C15" s="33">
        <v>866</v>
      </c>
      <c r="D15" s="29"/>
      <c r="E15" s="31"/>
      <c r="F15" s="34"/>
      <c r="G15" s="31"/>
      <c r="H15" s="31"/>
      <c r="I15" s="34"/>
      <c r="J15" s="31"/>
      <c r="K15" s="31"/>
      <c r="L15" s="33"/>
      <c r="M15" s="33"/>
      <c r="N15" s="64"/>
      <c r="O15" s="64"/>
      <c r="P15" s="64"/>
      <c r="Q15" s="33"/>
      <c r="R15" s="31"/>
      <c r="S15" s="31"/>
      <c r="T15" s="34"/>
      <c r="U15" s="34"/>
      <c r="V15" s="31"/>
      <c r="W15" s="31"/>
    </row>
    <row r="16" spans="1:25" s="24" customFormat="1" x14ac:dyDescent="0.25">
      <c r="A16" s="46">
        <v>38539</v>
      </c>
      <c r="B16" s="32" t="s">
        <v>94</v>
      </c>
      <c r="C16" s="33">
        <v>-150</v>
      </c>
      <c r="D16" s="29"/>
      <c r="E16" s="31"/>
      <c r="F16" s="34"/>
      <c r="G16" s="31"/>
      <c r="H16" s="31"/>
      <c r="I16" s="34"/>
      <c r="J16" s="31"/>
      <c r="K16" s="31"/>
      <c r="L16" s="33"/>
      <c r="M16" s="33"/>
      <c r="N16" s="64"/>
      <c r="O16" s="64"/>
      <c r="P16" s="64"/>
      <c r="Q16" s="33"/>
      <c r="R16" s="31"/>
      <c r="S16" s="31"/>
      <c r="T16" s="34"/>
      <c r="U16" s="34"/>
      <c r="V16" s="31"/>
      <c r="W16" s="31"/>
    </row>
    <row r="17" spans="1:25" s="55" customFormat="1" ht="15.75" thickBot="1" x14ac:dyDescent="0.3">
      <c r="A17" s="53">
        <v>38637</v>
      </c>
      <c r="B17" s="41" t="s">
        <v>94</v>
      </c>
      <c r="C17" s="54">
        <v>-150</v>
      </c>
      <c r="D17" s="43"/>
      <c r="E17" s="42"/>
      <c r="F17" s="52"/>
      <c r="G17" s="42"/>
      <c r="H17" s="42"/>
      <c r="I17" s="52"/>
      <c r="J17" s="42"/>
      <c r="K17" s="42"/>
      <c r="L17" s="54"/>
      <c r="M17" s="54"/>
      <c r="N17" s="67">
        <f>SUM(C14:C17)</f>
        <v>921.93000000000006</v>
      </c>
      <c r="O17" s="61" t="s">
        <v>111</v>
      </c>
      <c r="P17" s="67">
        <f>SUM(N3:N17)</f>
        <v>1129.7900000000002</v>
      </c>
      <c r="Q17" s="54"/>
      <c r="R17" s="42"/>
      <c r="S17" s="42"/>
      <c r="T17" s="52"/>
      <c r="U17" s="52"/>
      <c r="V17" s="42"/>
      <c r="W17" s="42"/>
    </row>
    <row r="18" spans="1:25" s="24" customFormat="1" x14ac:dyDescent="0.25">
      <c r="A18" s="46">
        <v>38929</v>
      </c>
      <c r="B18" s="32" t="s">
        <v>94</v>
      </c>
      <c r="C18" s="33">
        <v>-210</v>
      </c>
      <c r="D18" s="29"/>
      <c r="E18" s="31"/>
      <c r="F18" s="34"/>
      <c r="G18" s="31"/>
      <c r="H18" s="31"/>
      <c r="I18" s="34"/>
      <c r="J18" s="31"/>
      <c r="K18" s="31"/>
      <c r="L18" s="33"/>
      <c r="M18" s="33"/>
      <c r="N18" s="64"/>
      <c r="O18" s="64"/>
      <c r="P18" s="64"/>
      <c r="Q18" s="33"/>
      <c r="R18" s="31"/>
      <c r="S18" s="31"/>
      <c r="T18" s="34"/>
      <c r="U18" s="34"/>
      <c r="V18" s="31"/>
      <c r="W18" s="31"/>
    </row>
    <row r="19" spans="1:25" s="24" customFormat="1" x14ac:dyDescent="0.25">
      <c r="A19" s="46">
        <v>39000</v>
      </c>
      <c r="B19" s="32" t="s">
        <v>91</v>
      </c>
      <c r="C19" s="33">
        <v>928.35</v>
      </c>
      <c r="D19" s="29"/>
      <c r="E19" s="31"/>
      <c r="F19" s="34"/>
      <c r="G19" s="31"/>
      <c r="H19" s="31"/>
      <c r="I19" s="34"/>
      <c r="J19" s="31"/>
      <c r="K19" s="31"/>
      <c r="L19" s="33"/>
      <c r="M19" s="33"/>
      <c r="N19" s="64"/>
      <c r="O19" s="64"/>
      <c r="P19" s="64"/>
      <c r="Q19" s="33"/>
      <c r="R19" s="31"/>
      <c r="S19" s="31"/>
      <c r="T19" s="34"/>
      <c r="U19" s="34"/>
      <c r="V19" s="31"/>
      <c r="W19" s="31"/>
    </row>
    <row r="20" spans="1:25" s="55" customFormat="1" ht="15.75" thickBot="1" x14ac:dyDescent="0.3">
      <c r="A20" s="53">
        <v>39051</v>
      </c>
      <c r="B20" s="41" t="s">
        <v>94</v>
      </c>
      <c r="C20" s="54">
        <v>-210</v>
      </c>
      <c r="D20" s="43"/>
      <c r="E20" s="42"/>
      <c r="F20" s="52"/>
      <c r="G20" s="42"/>
      <c r="H20" s="42"/>
      <c r="I20" s="52"/>
      <c r="J20" s="42"/>
      <c r="K20" s="42"/>
      <c r="L20" s="54"/>
      <c r="M20" s="54"/>
      <c r="N20" s="67">
        <f>SUM(C18:C20)</f>
        <v>508.35</v>
      </c>
      <c r="O20" s="66" t="s">
        <v>112</v>
      </c>
      <c r="P20" s="67">
        <f>SUM(N3:N20)</f>
        <v>1638.1400000000003</v>
      </c>
      <c r="Q20" s="54"/>
      <c r="R20" s="42"/>
      <c r="S20" s="42"/>
      <c r="T20" s="52"/>
      <c r="U20" s="52"/>
      <c r="V20" s="42"/>
      <c r="W20" s="42"/>
    </row>
    <row r="21" spans="1:25" s="24" customFormat="1" x14ac:dyDescent="0.25">
      <c r="A21" s="46">
        <v>39226</v>
      </c>
      <c r="B21" s="32" t="s">
        <v>95</v>
      </c>
      <c r="C21" s="33">
        <v>-120</v>
      </c>
      <c r="D21" s="29"/>
      <c r="E21" s="31"/>
      <c r="F21" s="34"/>
      <c r="G21" s="31"/>
      <c r="H21" s="31"/>
      <c r="I21" s="34"/>
      <c r="J21" s="31"/>
      <c r="K21" s="31"/>
      <c r="L21" s="33"/>
      <c r="M21" s="33"/>
      <c r="N21" s="64"/>
      <c r="O21" s="64"/>
      <c r="P21" s="64"/>
      <c r="Q21" s="33"/>
      <c r="R21" s="31"/>
      <c r="S21" s="31"/>
      <c r="T21" s="34"/>
      <c r="U21" s="34"/>
      <c r="V21" s="31"/>
      <c r="W21" s="31"/>
    </row>
    <row r="22" spans="1:25" s="24" customFormat="1" x14ac:dyDescent="0.25">
      <c r="A22" s="46">
        <v>39288</v>
      </c>
      <c r="B22" s="32" t="s">
        <v>95</v>
      </c>
      <c r="C22" s="33">
        <v>-120</v>
      </c>
      <c r="D22" s="29"/>
      <c r="E22" s="31"/>
      <c r="F22" s="34"/>
      <c r="G22" s="31"/>
      <c r="H22" s="31"/>
      <c r="I22" s="34"/>
      <c r="J22" s="31"/>
      <c r="K22" s="31"/>
      <c r="L22" s="33"/>
      <c r="M22" s="33"/>
      <c r="N22" s="64"/>
      <c r="O22" s="64"/>
      <c r="P22" s="64"/>
      <c r="Q22" s="33"/>
      <c r="R22" s="31"/>
      <c r="S22" s="31"/>
      <c r="T22" s="34"/>
      <c r="U22" s="34"/>
      <c r="V22" s="31"/>
      <c r="W22" s="31"/>
    </row>
    <row r="23" spans="1:25" s="24" customFormat="1" x14ac:dyDescent="0.25">
      <c r="A23" s="46">
        <v>39315</v>
      </c>
      <c r="B23" s="32" t="s">
        <v>95</v>
      </c>
      <c r="C23" s="33">
        <v>-120</v>
      </c>
      <c r="D23" s="29"/>
      <c r="E23" s="31"/>
      <c r="F23" s="34"/>
      <c r="G23" s="31"/>
      <c r="H23" s="31"/>
      <c r="I23" s="34"/>
      <c r="J23" s="31"/>
      <c r="K23" s="31"/>
      <c r="L23" s="33"/>
      <c r="M23" s="33"/>
      <c r="N23" s="64"/>
      <c r="O23" s="64"/>
      <c r="P23" s="64"/>
      <c r="Q23" s="33"/>
      <c r="R23" s="31"/>
      <c r="S23" s="31"/>
      <c r="T23" s="34"/>
      <c r="U23" s="34"/>
      <c r="V23" s="31"/>
      <c r="W23" s="31"/>
    </row>
    <row r="24" spans="1:25" s="24" customFormat="1" x14ac:dyDescent="0.25">
      <c r="A24" s="46">
        <v>39372</v>
      </c>
      <c r="B24" s="32" t="s">
        <v>95</v>
      </c>
      <c r="C24" s="33">
        <v>-120</v>
      </c>
      <c r="D24" s="29"/>
      <c r="E24" s="31"/>
      <c r="F24" s="34"/>
      <c r="G24" s="31"/>
      <c r="H24" s="31"/>
      <c r="I24" s="34"/>
      <c r="J24" s="31"/>
      <c r="K24" s="31"/>
      <c r="L24" s="33"/>
      <c r="M24" s="33"/>
      <c r="N24" s="64"/>
      <c r="O24" s="64"/>
      <c r="P24" s="64"/>
      <c r="Q24" s="33"/>
      <c r="R24" s="31"/>
      <c r="S24" s="31"/>
      <c r="T24" s="34"/>
      <c r="U24" s="34"/>
      <c r="V24" s="31"/>
      <c r="W24" s="31"/>
    </row>
    <row r="25" spans="1:25" s="55" customFormat="1" ht="15.75" thickBot="1" x14ac:dyDescent="0.3">
      <c r="A25" s="53">
        <v>39394</v>
      </c>
      <c r="B25" s="41" t="s">
        <v>91</v>
      </c>
      <c r="C25" s="54">
        <v>949.14</v>
      </c>
      <c r="D25" s="43"/>
      <c r="E25" s="42"/>
      <c r="F25" s="52"/>
      <c r="G25" s="42"/>
      <c r="H25" s="42"/>
      <c r="I25" s="52"/>
      <c r="J25" s="42"/>
      <c r="K25" s="42"/>
      <c r="L25" s="54"/>
      <c r="M25" s="54"/>
      <c r="N25" s="67">
        <f>SUM(C21:C25)</f>
        <v>469.14</v>
      </c>
      <c r="O25" s="66" t="s">
        <v>113</v>
      </c>
      <c r="P25" s="67">
        <f>SUM(N3:N25)</f>
        <v>2107.2800000000002</v>
      </c>
      <c r="Q25" s="54"/>
      <c r="R25" s="42"/>
      <c r="S25" s="42"/>
      <c r="T25" s="52"/>
      <c r="U25" s="52"/>
      <c r="V25" s="42"/>
      <c r="W25" s="42"/>
    </row>
    <row r="26" spans="1:25" s="24" customFormat="1" x14ac:dyDescent="0.25">
      <c r="A26" s="46">
        <v>39640</v>
      </c>
      <c r="B26" s="32" t="s">
        <v>95</v>
      </c>
      <c r="C26" s="33">
        <v>-240</v>
      </c>
      <c r="D26" s="29"/>
      <c r="E26" s="31"/>
      <c r="F26" s="34"/>
      <c r="G26" s="31"/>
      <c r="H26" s="31"/>
      <c r="I26" s="34"/>
      <c r="J26" s="31"/>
      <c r="K26" s="31"/>
      <c r="L26" s="33"/>
      <c r="M26" s="33"/>
      <c r="N26" s="64"/>
      <c r="O26" s="64"/>
      <c r="P26" s="64"/>
      <c r="Q26" s="33"/>
      <c r="R26" s="31"/>
      <c r="S26" s="31"/>
      <c r="T26" s="34"/>
      <c r="U26" s="34"/>
      <c r="V26" s="31"/>
      <c r="W26" s="31"/>
    </row>
    <row r="27" spans="1:25" s="24" customFormat="1" x14ac:dyDescent="0.25">
      <c r="A27" s="46">
        <v>39700</v>
      </c>
      <c r="B27" s="32" t="s">
        <v>95</v>
      </c>
      <c r="C27" s="33">
        <v>-240</v>
      </c>
      <c r="D27" s="29"/>
      <c r="E27" s="31"/>
      <c r="F27" s="34"/>
      <c r="G27" s="31"/>
      <c r="H27" s="31"/>
      <c r="I27" s="34"/>
      <c r="J27" s="31"/>
      <c r="K27" s="31"/>
      <c r="L27" s="33"/>
      <c r="M27" s="33"/>
      <c r="N27" s="64"/>
      <c r="O27" s="64"/>
      <c r="P27" s="64"/>
      <c r="Q27" s="33"/>
      <c r="R27" s="31"/>
      <c r="S27" s="31"/>
      <c r="T27" s="34"/>
      <c r="U27" s="34"/>
      <c r="V27" s="31"/>
      <c r="W27" s="31"/>
    </row>
    <row r="28" spans="1:25" s="24" customFormat="1" x14ac:dyDescent="0.25">
      <c r="A28" s="46">
        <v>39752</v>
      </c>
      <c r="B28" s="32" t="s">
        <v>91</v>
      </c>
      <c r="C28" s="33">
        <v>1076.06</v>
      </c>
      <c r="D28" s="29"/>
      <c r="E28" s="31"/>
      <c r="F28" s="34"/>
      <c r="G28" s="31"/>
      <c r="H28" s="31"/>
      <c r="I28" s="34"/>
      <c r="J28" s="31"/>
      <c r="K28" s="31"/>
      <c r="L28" s="33"/>
      <c r="M28" s="33"/>
      <c r="N28" s="64"/>
      <c r="O28" s="64"/>
      <c r="P28" s="64"/>
      <c r="Q28" s="33"/>
      <c r="R28" s="31"/>
      <c r="S28" s="31"/>
      <c r="T28" s="34"/>
      <c r="U28" s="34"/>
      <c r="V28" s="31"/>
      <c r="W28" s="31"/>
    </row>
    <row r="29" spans="1:25" s="55" customFormat="1" ht="15.75" thickBot="1" x14ac:dyDescent="0.3">
      <c r="A29" s="53">
        <v>39755</v>
      </c>
      <c r="B29" s="41" t="s">
        <v>95</v>
      </c>
      <c r="C29" s="54">
        <v>-240</v>
      </c>
      <c r="D29" s="43"/>
      <c r="E29" s="42"/>
      <c r="F29" s="52"/>
      <c r="G29" s="42"/>
      <c r="H29" s="42"/>
      <c r="I29" s="52"/>
      <c r="J29" s="42"/>
      <c r="K29" s="42"/>
      <c r="L29" s="54"/>
      <c r="M29" s="54"/>
      <c r="N29" s="67">
        <f>SUM(C26:C29)</f>
        <v>356.05999999999995</v>
      </c>
      <c r="O29" s="66" t="s">
        <v>114</v>
      </c>
      <c r="P29" s="67">
        <f>SUM(N3:N29)</f>
        <v>2463.34</v>
      </c>
      <c r="Q29" s="54"/>
      <c r="R29" s="42"/>
      <c r="S29" s="42"/>
      <c r="T29" s="52"/>
      <c r="U29" s="52"/>
      <c r="V29" s="42"/>
      <c r="W29" s="42"/>
    </row>
    <row r="30" spans="1:25" s="24" customFormat="1" x14ac:dyDescent="0.25">
      <c r="A30" s="46">
        <v>39961</v>
      </c>
      <c r="B30" s="32" t="s">
        <v>95</v>
      </c>
      <c r="C30" s="33">
        <v>-236</v>
      </c>
      <c r="D30" s="29"/>
      <c r="E30" s="31"/>
      <c r="F30" s="34"/>
      <c r="G30" s="31"/>
      <c r="H30" s="31"/>
      <c r="I30" s="34"/>
      <c r="J30" s="31"/>
      <c r="K30" s="31"/>
      <c r="L30" s="33"/>
      <c r="M30" s="33"/>
      <c r="N30" s="64"/>
      <c r="O30" s="64"/>
      <c r="P30" s="64"/>
      <c r="Q30" s="33"/>
      <c r="R30" s="31"/>
      <c r="S30" s="31"/>
      <c r="T30" s="34"/>
      <c r="U30" s="34"/>
      <c r="V30" s="31"/>
      <c r="W30" s="31"/>
    </row>
    <row r="31" spans="1:25" s="24" customFormat="1" x14ac:dyDescent="0.25">
      <c r="A31" s="46">
        <v>40032</v>
      </c>
      <c r="B31" s="32" t="s">
        <v>96</v>
      </c>
      <c r="C31" s="33">
        <v>250</v>
      </c>
      <c r="D31" s="29"/>
      <c r="E31" s="33">
        <v>250</v>
      </c>
      <c r="F31" s="34"/>
      <c r="G31" s="31"/>
      <c r="H31" s="31"/>
      <c r="I31" s="34"/>
      <c r="J31" s="31"/>
      <c r="K31" s="31"/>
      <c r="L31" s="33"/>
      <c r="M31" s="33"/>
      <c r="N31" s="64"/>
      <c r="O31" s="64"/>
      <c r="P31" s="64"/>
      <c r="Q31" s="33"/>
      <c r="R31" s="31"/>
      <c r="S31" s="31"/>
      <c r="T31" s="34"/>
      <c r="U31" s="34"/>
      <c r="V31" s="31"/>
      <c r="W31" s="31"/>
    </row>
    <row r="32" spans="1:25" s="24" customFormat="1" x14ac:dyDescent="0.25">
      <c r="A32" s="46">
        <v>40040</v>
      </c>
      <c r="B32" s="32" t="s">
        <v>95</v>
      </c>
      <c r="C32" s="33">
        <v>-236</v>
      </c>
      <c r="D32" s="29"/>
      <c r="E32" s="31"/>
      <c r="F32" s="34"/>
      <c r="G32" s="31"/>
      <c r="H32" s="31"/>
      <c r="I32" s="34"/>
      <c r="J32" s="31"/>
      <c r="K32" s="31"/>
      <c r="L32" s="33"/>
      <c r="M32" s="33"/>
      <c r="N32" s="64"/>
      <c r="O32" s="64"/>
      <c r="P32" s="64"/>
      <c r="Q32" s="33"/>
      <c r="R32" s="31"/>
      <c r="S32" s="31"/>
      <c r="T32" s="34"/>
      <c r="U32" s="34"/>
      <c r="V32" s="31"/>
      <c r="W32" s="31"/>
      <c r="Y32" s="35"/>
    </row>
    <row r="33" spans="1:25" s="24" customFormat="1" x14ac:dyDescent="0.25">
      <c r="A33" s="46">
        <v>40116</v>
      </c>
      <c r="B33" s="32" t="s">
        <v>91</v>
      </c>
      <c r="C33" s="33">
        <v>942.64</v>
      </c>
      <c r="D33" s="29"/>
      <c r="E33" s="31"/>
      <c r="F33" s="34"/>
      <c r="G33" s="31"/>
      <c r="H33" s="31"/>
      <c r="I33" s="34"/>
      <c r="J33" s="31"/>
      <c r="K33" s="31"/>
      <c r="L33" s="33"/>
      <c r="M33" s="33"/>
      <c r="N33" s="64"/>
      <c r="O33" s="64"/>
      <c r="P33" s="64"/>
      <c r="Q33" s="33"/>
      <c r="R33" s="31"/>
      <c r="S33" s="31"/>
      <c r="T33" s="34"/>
      <c r="U33" s="34"/>
      <c r="V33" s="31"/>
      <c r="W33" s="31"/>
    </row>
    <row r="34" spans="1:25" s="55" customFormat="1" ht="15.75" thickBot="1" x14ac:dyDescent="0.3">
      <c r="A34" s="53">
        <v>40133</v>
      </c>
      <c r="B34" s="41" t="s">
        <v>95</v>
      </c>
      <c r="C34" s="54">
        <v>-354</v>
      </c>
      <c r="D34" s="43"/>
      <c r="E34" s="42"/>
      <c r="F34" s="52"/>
      <c r="G34" s="42"/>
      <c r="H34" s="42"/>
      <c r="I34" s="52"/>
      <c r="J34" s="42"/>
      <c r="K34" s="42"/>
      <c r="L34" s="54"/>
      <c r="M34" s="54"/>
      <c r="N34" s="67">
        <f>SUM(C33+C30+C32+C34)</f>
        <v>116.63999999999999</v>
      </c>
      <c r="O34" s="66" t="s">
        <v>115</v>
      </c>
      <c r="P34" s="67">
        <f>SUM(N3:N34)</f>
        <v>2579.98</v>
      </c>
      <c r="Q34" s="54"/>
      <c r="R34" s="42"/>
      <c r="S34" s="42"/>
      <c r="T34" s="52"/>
      <c r="U34" s="52"/>
      <c r="V34" s="42"/>
      <c r="W34" s="42"/>
      <c r="Y34" s="56"/>
    </row>
    <row r="35" spans="1:25" s="24" customFormat="1" x14ac:dyDescent="0.25">
      <c r="A35" s="46">
        <v>40336</v>
      </c>
      <c r="B35" s="32" t="s">
        <v>116</v>
      </c>
      <c r="C35" s="33">
        <v>-236</v>
      </c>
      <c r="D35" s="29"/>
      <c r="E35" s="31"/>
      <c r="F35" s="34"/>
      <c r="G35" s="31"/>
      <c r="H35" s="31"/>
      <c r="I35" s="34"/>
      <c r="J35" s="31"/>
      <c r="K35" s="31"/>
      <c r="L35" s="33"/>
      <c r="M35" s="33"/>
      <c r="N35" s="64"/>
      <c r="O35" s="70"/>
      <c r="P35" s="64"/>
      <c r="Q35" s="33"/>
      <c r="R35" s="31"/>
      <c r="S35" s="31"/>
      <c r="T35" s="34"/>
      <c r="U35" s="34"/>
      <c r="V35" s="31"/>
      <c r="W35" s="31"/>
      <c r="Y35" s="35"/>
    </row>
    <row r="36" spans="1:25" s="24" customFormat="1" x14ac:dyDescent="0.25">
      <c r="A36" s="46">
        <v>40414</v>
      </c>
      <c r="B36" s="32" t="s">
        <v>116</v>
      </c>
      <c r="C36" s="33">
        <v>-236</v>
      </c>
      <c r="D36" s="29"/>
      <c r="E36" s="31"/>
      <c r="F36" s="34"/>
      <c r="G36" s="31"/>
      <c r="H36" s="31"/>
      <c r="I36" s="34"/>
      <c r="J36" s="31"/>
      <c r="K36" s="31"/>
      <c r="L36" s="33"/>
      <c r="M36" s="33"/>
      <c r="N36" s="64"/>
      <c r="O36" s="70"/>
      <c r="P36" s="64"/>
      <c r="Q36" s="33"/>
      <c r="R36" s="31"/>
      <c r="S36" s="31"/>
      <c r="T36" s="34"/>
      <c r="U36" s="34"/>
      <c r="V36" s="31"/>
      <c r="W36" s="31"/>
      <c r="Y36" s="35"/>
    </row>
    <row r="37" spans="1:25" s="24" customFormat="1" x14ac:dyDescent="0.25">
      <c r="A37" s="46">
        <v>40450</v>
      </c>
      <c r="B37" s="32" t="s">
        <v>116</v>
      </c>
      <c r="C37" s="33">
        <v>-236</v>
      </c>
      <c r="D37" s="29"/>
      <c r="E37" s="31"/>
      <c r="F37" s="34"/>
      <c r="G37" s="31"/>
      <c r="H37" s="31"/>
      <c r="I37" s="34"/>
      <c r="J37" s="31"/>
      <c r="K37" s="31"/>
      <c r="L37" s="33"/>
      <c r="M37" s="33"/>
      <c r="N37" s="64"/>
      <c r="O37" s="70"/>
      <c r="P37" s="64"/>
      <c r="Q37" s="33"/>
      <c r="R37" s="31"/>
      <c r="S37" s="31"/>
      <c r="T37" s="34"/>
      <c r="U37" s="34"/>
      <c r="V37" s="31"/>
      <c r="W37" s="31"/>
      <c r="Y37" s="35"/>
    </row>
    <row r="38" spans="1:25" s="55" customFormat="1" ht="15.75" thickBot="1" x14ac:dyDescent="0.3">
      <c r="A38" s="53">
        <v>40480</v>
      </c>
      <c r="B38" s="41" t="s">
        <v>91</v>
      </c>
      <c r="C38" s="54">
        <v>818.37</v>
      </c>
      <c r="D38" s="43"/>
      <c r="E38" s="42"/>
      <c r="F38" s="52"/>
      <c r="G38" s="42"/>
      <c r="H38" s="42"/>
      <c r="I38" s="52"/>
      <c r="J38" s="42"/>
      <c r="K38" s="42"/>
      <c r="L38" s="54"/>
      <c r="M38" s="54"/>
      <c r="N38" s="67">
        <f>SUM(C35:C38)</f>
        <v>110.37</v>
      </c>
      <c r="O38" s="66" t="s">
        <v>117</v>
      </c>
      <c r="P38" s="67">
        <f>SUM(N3:N38)</f>
        <v>2690.35</v>
      </c>
      <c r="Q38" s="54"/>
      <c r="R38" s="42"/>
      <c r="S38" s="42"/>
      <c r="T38" s="52"/>
      <c r="U38" s="52"/>
      <c r="V38" s="42"/>
      <c r="W38" s="42"/>
      <c r="Y38" s="56"/>
    </row>
    <row r="39" spans="1:25" s="24" customFormat="1" x14ac:dyDescent="0.25">
      <c r="A39" s="57">
        <v>40627</v>
      </c>
      <c r="B39" s="1" t="s">
        <v>68</v>
      </c>
      <c r="C39" s="3">
        <v>1000</v>
      </c>
      <c r="D39" s="1"/>
      <c r="E39" s="1"/>
      <c r="F39" s="3">
        <v>800</v>
      </c>
      <c r="G39" s="3">
        <v>200</v>
      </c>
      <c r="H39" s="1"/>
      <c r="I39" s="1"/>
      <c r="J39" s="1"/>
      <c r="K39" s="1"/>
      <c r="L39" s="1"/>
      <c r="M39" s="1"/>
      <c r="N39" s="71"/>
      <c r="O39" s="71"/>
      <c r="P39" s="71"/>
      <c r="Q39" s="1"/>
      <c r="R39" s="1"/>
      <c r="S39" s="1"/>
      <c r="T39" s="1"/>
      <c r="U39" s="1"/>
      <c r="V39" s="1"/>
      <c r="W39" s="1"/>
      <c r="X39"/>
    </row>
    <row r="40" spans="1:25" s="24" customFormat="1" x14ac:dyDescent="0.25">
      <c r="A40" s="48">
        <v>40674</v>
      </c>
      <c r="B40" s="32" t="s">
        <v>97</v>
      </c>
      <c r="C40" s="33">
        <v>-8.07</v>
      </c>
      <c r="D40" s="29"/>
      <c r="E40" s="31">
        <v>-8.07</v>
      </c>
      <c r="F40" s="34"/>
      <c r="G40" s="31"/>
      <c r="H40" s="31"/>
      <c r="I40" s="34"/>
      <c r="J40" s="31"/>
      <c r="K40" s="31"/>
      <c r="L40" s="33"/>
      <c r="M40" s="33"/>
      <c r="N40" s="64"/>
      <c r="O40" s="64"/>
      <c r="P40" s="64"/>
      <c r="Q40" s="33"/>
      <c r="R40" s="31"/>
      <c r="S40" s="31"/>
      <c r="T40" s="34"/>
      <c r="U40" s="34"/>
      <c r="V40" s="31"/>
      <c r="W40" s="31"/>
    </row>
    <row r="41" spans="1:25" s="24" customFormat="1" x14ac:dyDescent="0.25">
      <c r="A41" s="48">
        <v>40682</v>
      </c>
      <c r="B41" s="32" t="s">
        <v>98</v>
      </c>
      <c r="C41" s="33">
        <v>-806.29</v>
      </c>
      <c r="D41" s="29"/>
      <c r="E41" s="31">
        <v>-806.29</v>
      </c>
      <c r="F41" s="34"/>
      <c r="G41" s="31"/>
      <c r="H41" s="31"/>
      <c r="I41" s="34"/>
      <c r="J41" s="31"/>
      <c r="K41" s="31"/>
      <c r="L41" s="33"/>
      <c r="M41" s="33"/>
      <c r="N41" s="64"/>
      <c r="O41" s="64"/>
      <c r="P41" s="64"/>
      <c r="Q41" s="33"/>
      <c r="R41" s="31"/>
      <c r="S41" s="31"/>
      <c r="T41" s="34"/>
      <c r="U41" s="34"/>
      <c r="V41" s="31"/>
      <c r="W41" s="31"/>
    </row>
    <row r="42" spans="1:25" s="24" customFormat="1" x14ac:dyDescent="0.25">
      <c r="A42" s="48">
        <v>40695</v>
      </c>
      <c r="B42" s="32" t="s">
        <v>99</v>
      </c>
      <c r="C42" s="33">
        <v>-236</v>
      </c>
      <c r="D42" s="29"/>
      <c r="E42" s="31"/>
      <c r="F42" s="34"/>
      <c r="G42" s="31"/>
      <c r="H42" s="31"/>
      <c r="I42" s="34"/>
      <c r="J42" s="31"/>
      <c r="K42" s="31"/>
      <c r="L42" s="33"/>
      <c r="M42" s="33"/>
      <c r="N42" s="64"/>
      <c r="O42" s="64"/>
      <c r="P42" s="64"/>
      <c r="Q42" s="33"/>
      <c r="R42" s="31"/>
      <c r="S42" s="31"/>
      <c r="T42" s="34"/>
      <c r="U42" s="34"/>
      <c r="V42" s="31"/>
      <c r="W42" s="31"/>
    </row>
    <row r="43" spans="1:25" s="24" customFormat="1" x14ac:dyDescent="0.25">
      <c r="A43" s="48">
        <v>40784</v>
      </c>
      <c r="B43" s="32" t="s">
        <v>99</v>
      </c>
      <c r="C43" s="33">
        <v>-354</v>
      </c>
      <c r="D43" s="29"/>
      <c r="E43" s="31"/>
      <c r="F43" s="34"/>
      <c r="G43" s="31"/>
      <c r="H43" s="31"/>
      <c r="I43" s="34"/>
      <c r="J43" s="31"/>
      <c r="K43" s="31"/>
      <c r="L43" s="33"/>
      <c r="M43" s="33"/>
      <c r="N43" s="64"/>
      <c r="O43" s="64"/>
      <c r="P43" s="64"/>
      <c r="Q43" s="33"/>
      <c r="R43" s="31"/>
      <c r="S43" s="31"/>
      <c r="T43" s="34"/>
      <c r="U43" s="34"/>
      <c r="V43" s="31"/>
      <c r="W43" s="31"/>
    </row>
    <row r="44" spans="1:25" s="24" customFormat="1" x14ac:dyDescent="0.25">
      <c r="A44" s="48">
        <v>40836</v>
      </c>
      <c r="B44" s="32" t="s">
        <v>91</v>
      </c>
      <c r="C44" s="33">
        <v>836.56</v>
      </c>
      <c r="D44" s="29"/>
      <c r="E44" s="31"/>
      <c r="F44" s="34"/>
      <c r="G44" s="31"/>
      <c r="H44" s="31"/>
      <c r="I44" s="34"/>
      <c r="J44" s="31"/>
      <c r="K44" s="31"/>
      <c r="L44" s="33"/>
      <c r="M44" s="33"/>
      <c r="N44" s="64"/>
      <c r="O44" s="64"/>
      <c r="P44" s="64"/>
      <c r="Q44" s="33"/>
      <c r="R44" s="31"/>
      <c r="S44" s="31"/>
      <c r="T44" s="34"/>
      <c r="U44" s="34"/>
      <c r="V44" s="31"/>
      <c r="W44" s="31"/>
    </row>
    <row r="45" spans="1:25" s="55" customFormat="1" ht="15.75" thickBot="1" x14ac:dyDescent="0.3">
      <c r="A45" s="58">
        <v>40877</v>
      </c>
      <c r="B45" s="41" t="s">
        <v>99</v>
      </c>
      <c r="C45" s="54">
        <v>-236</v>
      </c>
      <c r="D45" s="43"/>
      <c r="E45" s="42"/>
      <c r="F45" s="52"/>
      <c r="G45" s="42"/>
      <c r="H45" s="42"/>
      <c r="I45" s="52"/>
      <c r="J45" s="42"/>
      <c r="K45" s="42"/>
      <c r="L45" s="54"/>
      <c r="M45" s="54"/>
      <c r="N45" s="67">
        <f>C44+C42+C43+C45</f>
        <v>10.559999999999945</v>
      </c>
      <c r="O45" s="66" t="s">
        <v>118</v>
      </c>
      <c r="P45" s="67">
        <f>SUM(N3:N45)</f>
        <v>2700.91</v>
      </c>
      <c r="Q45" s="54"/>
      <c r="R45" s="42"/>
      <c r="S45" s="42"/>
      <c r="T45" s="52"/>
      <c r="U45" s="52"/>
      <c r="V45" s="42"/>
      <c r="W45" s="42"/>
    </row>
    <row r="46" spans="1:25" s="24" customFormat="1" x14ac:dyDescent="0.25">
      <c r="A46" s="48">
        <v>41079</v>
      </c>
      <c r="B46" s="32" t="s">
        <v>99</v>
      </c>
      <c r="C46" s="33">
        <v>-236</v>
      </c>
      <c r="D46" s="29"/>
      <c r="E46" s="31"/>
      <c r="F46" s="34"/>
      <c r="G46" s="31"/>
      <c r="H46" s="31"/>
      <c r="I46" s="34"/>
      <c r="J46" s="31"/>
      <c r="K46" s="31"/>
      <c r="L46" s="33"/>
      <c r="M46" s="33"/>
      <c r="N46" s="64"/>
      <c r="O46" s="64"/>
      <c r="P46" s="64"/>
      <c r="Q46" s="33"/>
      <c r="R46" s="31"/>
      <c r="S46" s="31"/>
      <c r="T46" s="34"/>
      <c r="U46" s="34"/>
      <c r="V46" s="31"/>
      <c r="W46" s="31"/>
    </row>
    <row r="47" spans="1:25" s="24" customFormat="1" x14ac:dyDescent="0.25">
      <c r="A47" s="48">
        <v>41143</v>
      </c>
      <c r="B47" s="32" t="s">
        <v>99</v>
      </c>
      <c r="C47" s="33">
        <v>-236</v>
      </c>
      <c r="D47" s="29"/>
      <c r="E47" s="31"/>
      <c r="F47" s="34"/>
      <c r="G47" s="31"/>
      <c r="H47" s="31"/>
      <c r="I47" s="34"/>
      <c r="J47" s="31"/>
      <c r="K47" s="31"/>
      <c r="L47" s="33"/>
      <c r="M47" s="33"/>
      <c r="N47" s="64"/>
      <c r="O47" s="64"/>
      <c r="P47" s="64"/>
      <c r="Q47" s="33"/>
      <c r="R47" s="31"/>
      <c r="S47" s="31"/>
      <c r="T47" s="34"/>
      <c r="U47" s="34"/>
      <c r="V47" s="31"/>
      <c r="W47" s="31"/>
    </row>
    <row r="48" spans="1:25" s="24" customFormat="1" x14ac:dyDescent="0.25">
      <c r="A48" s="48">
        <v>41213</v>
      </c>
      <c r="B48" s="32" t="s">
        <v>99</v>
      </c>
      <c r="C48" s="33">
        <v>-236</v>
      </c>
      <c r="D48" s="29"/>
      <c r="E48" s="31"/>
      <c r="F48" s="34"/>
      <c r="G48" s="31"/>
      <c r="H48" s="31"/>
      <c r="I48" s="34"/>
      <c r="J48" s="31"/>
      <c r="K48" s="31"/>
      <c r="L48" s="33"/>
      <c r="M48" s="33"/>
      <c r="N48" s="64"/>
      <c r="O48" s="64"/>
      <c r="P48" s="64"/>
      <c r="Q48" s="33"/>
      <c r="R48" s="31"/>
      <c r="S48" s="31"/>
      <c r="T48" s="34"/>
      <c r="U48" s="34"/>
      <c r="V48" s="31"/>
      <c r="W48" s="31"/>
    </row>
    <row r="49" spans="1:26" s="24" customFormat="1" x14ac:dyDescent="0.25">
      <c r="A49" s="57">
        <v>41325</v>
      </c>
      <c r="B49" s="21" t="s">
        <v>54</v>
      </c>
      <c r="C49" s="59">
        <v>500</v>
      </c>
      <c r="D49" s="18"/>
      <c r="E49" s="59">
        <v>500</v>
      </c>
      <c r="F49" s="38"/>
      <c r="G49" s="39"/>
      <c r="H49" s="39"/>
      <c r="I49" s="38"/>
      <c r="J49" s="39"/>
      <c r="K49" s="39"/>
      <c r="L49" s="37"/>
      <c r="M49" s="37"/>
      <c r="N49" s="72"/>
      <c r="O49" s="72"/>
      <c r="P49" s="72"/>
      <c r="Q49" s="37"/>
      <c r="R49" s="39"/>
      <c r="S49" s="39"/>
      <c r="T49" s="38"/>
      <c r="U49" s="38"/>
      <c r="V49" s="39"/>
      <c r="W49" s="39"/>
    </row>
    <row r="50" spans="1:26" s="55" customFormat="1" ht="15.75" thickBot="1" x14ac:dyDescent="0.3">
      <c r="A50" s="53">
        <v>41341</v>
      </c>
      <c r="B50" s="41" t="s">
        <v>91</v>
      </c>
      <c r="C50" s="54">
        <v>836.56</v>
      </c>
      <c r="D50" s="43"/>
      <c r="E50" s="42"/>
      <c r="F50" s="52"/>
      <c r="G50" s="42"/>
      <c r="H50" s="42"/>
      <c r="I50" s="52"/>
      <c r="J50" s="42"/>
      <c r="K50" s="42"/>
      <c r="L50" s="54"/>
      <c r="M50" s="54"/>
      <c r="N50" s="67">
        <f>C50+C46+C47+C48</f>
        <v>128.55999999999995</v>
      </c>
      <c r="O50" s="66" t="s">
        <v>119</v>
      </c>
      <c r="P50" s="67">
        <f>SUM(N3:N50)</f>
        <v>2829.47</v>
      </c>
      <c r="Q50" s="54"/>
      <c r="R50" s="42"/>
      <c r="S50" s="42"/>
      <c r="T50" s="52"/>
      <c r="U50" s="52"/>
      <c r="V50" s="42"/>
      <c r="W50" s="42"/>
    </row>
    <row r="51" spans="1:26" x14ac:dyDescent="0.25">
      <c r="A51" s="1" t="s">
        <v>120</v>
      </c>
      <c r="B51" s="1" t="s">
        <v>27</v>
      </c>
      <c r="C51" s="1">
        <v>98.89</v>
      </c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1">
        <v>98.89</v>
      </c>
      <c r="W51" s="1"/>
      <c r="Y51">
        <f>C51-E51-F51-G51-H51-I51-J51-K51-L51-R51-S51-T51-U51-V51-W51</f>
        <v>0</v>
      </c>
    </row>
    <row r="52" spans="1:26" s="1" customFormat="1" x14ac:dyDescent="0.25">
      <c r="A52" s="2">
        <v>41425</v>
      </c>
      <c r="B52" s="1" t="s">
        <v>54</v>
      </c>
      <c r="C52" s="3">
        <v>1411</v>
      </c>
      <c r="H52" s="3">
        <v>500</v>
      </c>
      <c r="I52" s="3">
        <v>500</v>
      </c>
      <c r="J52" s="3">
        <v>411</v>
      </c>
      <c r="Y52">
        <f t="shared" ref="Y52:Y90" si="2">C52-E52-F52-G52-H52-I52-J52-K52-L52-R52-S52-T52-U52-V52-W52</f>
        <v>0</v>
      </c>
    </row>
    <row r="53" spans="1:26" x14ac:dyDescent="0.25">
      <c r="A53" s="2">
        <v>41430</v>
      </c>
      <c r="B53" s="1" t="s">
        <v>69</v>
      </c>
      <c r="C53" s="3">
        <v>-108</v>
      </c>
      <c r="D53" s="1"/>
      <c r="E53" s="1"/>
      <c r="F53" s="1"/>
      <c r="G53" s="1"/>
      <c r="H53" s="3">
        <v>-108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>
        <f t="shared" si="2"/>
        <v>0</v>
      </c>
    </row>
    <row r="54" spans="1:26" x14ac:dyDescent="0.25">
      <c r="A54" s="2">
        <v>41259</v>
      </c>
      <c r="B54" s="1" t="s">
        <v>70</v>
      </c>
      <c r="C54" s="3">
        <v>250</v>
      </c>
      <c r="D54" s="1"/>
      <c r="E54" s="1"/>
      <c r="F54" s="1"/>
      <c r="G54" s="1"/>
      <c r="H54" s="1"/>
      <c r="I54" s="1"/>
      <c r="J54" s="1"/>
      <c r="K54" s="3">
        <v>250</v>
      </c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>
        <f t="shared" si="2"/>
        <v>0</v>
      </c>
    </row>
    <row r="55" spans="1:26" x14ac:dyDescent="0.25">
      <c r="A55" s="2">
        <v>41646</v>
      </c>
      <c r="B55" s="1" t="s">
        <v>71</v>
      </c>
      <c r="C55" s="3">
        <v>727.44</v>
      </c>
      <c r="D55" s="1"/>
      <c r="E55" s="1"/>
      <c r="F55" s="1"/>
      <c r="G55" s="1"/>
      <c r="H55" s="1"/>
      <c r="I55" s="1"/>
      <c r="J55" s="1"/>
      <c r="K55" s="1"/>
      <c r="L55" s="1">
        <v>727.44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>
        <f t="shared" si="2"/>
        <v>0</v>
      </c>
    </row>
    <row r="56" spans="1:26" x14ac:dyDescent="0.25">
      <c r="A56" s="2">
        <v>41708</v>
      </c>
      <c r="B56" s="1" t="s">
        <v>72</v>
      </c>
      <c r="C56" s="3">
        <v>-72.95</v>
      </c>
      <c r="D56" s="1"/>
      <c r="E56" s="1"/>
      <c r="F56" s="1"/>
      <c r="G56" s="1"/>
      <c r="H56" s="1"/>
      <c r="I56" s="1">
        <v>-72.95</v>
      </c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Y56">
        <f t="shared" si="2"/>
        <v>0</v>
      </c>
    </row>
    <row r="57" spans="1:26" x14ac:dyDescent="0.25">
      <c r="A57" s="2">
        <v>41766</v>
      </c>
      <c r="B57" s="1" t="s">
        <v>73</v>
      </c>
      <c r="C57" s="3">
        <v>-25</v>
      </c>
      <c r="D57" s="1"/>
      <c r="E57" s="1"/>
      <c r="F57" s="1"/>
      <c r="G57" s="1"/>
      <c r="H57" s="1"/>
      <c r="I57" s="1"/>
      <c r="J57" s="3">
        <v>-25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>
        <f t="shared" si="2"/>
        <v>0</v>
      </c>
      <c r="Z57" s="25"/>
    </row>
    <row r="58" spans="1:26" x14ac:dyDescent="0.25">
      <c r="A58" s="2">
        <v>41822</v>
      </c>
      <c r="B58" s="1" t="s">
        <v>72</v>
      </c>
      <c r="C58" s="3">
        <v>-218</v>
      </c>
      <c r="D58" s="1"/>
      <c r="E58" s="1"/>
      <c r="F58" s="1"/>
      <c r="G58" s="1"/>
      <c r="H58" s="1"/>
      <c r="I58" s="3">
        <v>-218</v>
      </c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Y58">
        <f t="shared" si="2"/>
        <v>0</v>
      </c>
    </row>
    <row r="59" spans="1:26" x14ac:dyDescent="0.25">
      <c r="A59" s="2">
        <v>41955</v>
      </c>
      <c r="B59" s="1" t="s">
        <v>73</v>
      </c>
      <c r="C59" s="3">
        <v>-57</v>
      </c>
      <c r="D59" s="1"/>
      <c r="E59" s="1"/>
      <c r="F59" s="1"/>
      <c r="G59" s="1"/>
      <c r="H59" s="1"/>
      <c r="I59" s="1"/>
      <c r="J59" s="3">
        <v>-57</v>
      </c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Y59">
        <f t="shared" si="2"/>
        <v>0</v>
      </c>
    </row>
    <row r="60" spans="1:26" x14ac:dyDescent="0.25">
      <c r="A60" s="2">
        <v>41955</v>
      </c>
      <c r="B60" s="1" t="s">
        <v>74</v>
      </c>
      <c r="C60" s="3">
        <v>-84.83</v>
      </c>
      <c r="D60" s="1"/>
      <c r="E60" s="1"/>
      <c r="F60" s="1"/>
      <c r="G60" s="1"/>
      <c r="H60" s="1"/>
      <c r="I60" s="1"/>
      <c r="J60" s="1">
        <v>-84.83</v>
      </c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Y60">
        <f t="shared" si="2"/>
        <v>0</v>
      </c>
    </row>
    <row r="61" spans="1:26" x14ac:dyDescent="0.25">
      <c r="A61" s="2">
        <v>38415</v>
      </c>
      <c r="B61" s="1" t="s">
        <v>75</v>
      </c>
      <c r="C61" s="3">
        <v>-150</v>
      </c>
      <c r="D61" s="1"/>
      <c r="E61" s="1"/>
      <c r="F61" s="1"/>
      <c r="G61" s="1"/>
      <c r="H61" s="1"/>
      <c r="I61" s="1"/>
      <c r="J61" s="3">
        <v>-150</v>
      </c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Y61">
        <f t="shared" si="2"/>
        <v>0</v>
      </c>
    </row>
    <row r="62" spans="1:26" x14ac:dyDescent="0.25">
      <c r="A62" s="2">
        <v>42145</v>
      </c>
      <c r="B62" s="1" t="s">
        <v>76</v>
      </c>
      <c r="C62" s="3">
        <v>42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3">
        <v>42</v>
      </c>
      <c r="S62" s="1"/>
      <c r="T62" s="28"/>
      <c r="U62" s="28"/>
      <c r="V62" s="28"/>
      <c r="W62" s="28"/>
      <c r="Y62">
        <f t="shared" si="2"/>
        <v>0</v>
      </c>
    </row>
    <row r="63" spans="1:26" x14ac:dyDescent="0.25">
      <c r="A63" s="2">
        <v>42152</v>
      </c>
      <c r="B63" s="1" t="s">
        <v>77</v>
      </c>
      <c r="C63" s="3">
        <v>104.52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>
        <v>104.52</v>
      </c>
      <c r="T63" s="28"/>
      <c r="U63" s="28"/>
      <c r="V63" s="28"/>
      <c r="W63" s="28"/>
      <c r="Y63">
        <f t="shared" si="2"/>
        <v>0</v>
      </c>
    </row>
    <row r="64" spans="1:26" s="1" customFormat="1" x14ac:dyDescent="0.25">
      <c r="A64" s="2">
        <v>42325</v>
      </c>
      <c r="B64" s="1" t="s">
        <v>71</v>
      </c>
      <c r="C64" s="3">
        <v>49.26</v>
      </c>
      <c r="L64" s="1">
        <v>49.26</v>
      </c>
      <c r="Y64">
        <f t="shared" si="2"/>
        <v>0</v>
      </c>
    </row>
    <row r="65" spans="1:25" x14ac:dyDescent="0.25">
      <c r="A65" s="2">
        <v>42330</v>
      </c>
      <c r="B65" s="1" t="s">
        <v>22</v>
      </c>
      <c r="C65" s="3">
        <v>630</v>
      </c>
      <c r="D65" s="1"/>
      <c r="E65" s="1"/>
      <c r="F65" s="3">
        <v>630</v>
      </c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Y65">
        <f t="shared" si="2"/>
        <v>0</v>
      </c>
    </row>
    <row r="66" spans="1:25" x14ac:dyDescent="0.25">
      <c r="A66" s="2">
        <v>42312</v>
      </c>
      <c r="B66" s="1" t="s">
        <v>73</v>
      </c>
      <c r="C66" s="3">
        <v>-21.86</v>
      </c>
      <c r="D66" s="1"/>
      <c r="E66" s="1"/>
      <c r="F66" s="1"/>
      <c r="G66" s="1"/>
      <c r="H66" s="1"/>
      <c r="I66" s="1"/>
      <c r="J66" s="1">
        <v>-21.86</v>
      </c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Y66">
        <f t="shared" si="2"/>
        <v>0</v>
      </c>
    </row>
    <row r="67" spans="1:25" x14ac:dyDescent="0.25">
      <c r="A67" s="2">
        <v>42471</v>
      </c>
      <c r="B67" s="1" t="s">
        <v>70</v>
      </c>
      <c r="C67" s="3">
        <v>300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3">
        <v>300</v>
      </c>
      <c r="V67" s="28"/>
      <c r="W67" s="28"/>
      <c r="Y67">
        <f t="shared" si="2"/>
        <v>0</v>
      </c>
    </row>
    <row r="68" spans="1:25" x14ac:dyDescent="0.25">
      <c r="A68" s="1" t="s">
        <v>80</v>
      </c>
      <c r="B68" s="1" t="s">
        <v>79</v>
      </c>
      <c r="C68" s="3">
        <v>3337.24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>
        <v>3337.24</v>
      </c>
      <c r="T68" s="1"/>
      <c r="U68" s="1"/>
      <c r="V68" s="28"/>
      <c r="W68" s="28"/>
      <c r="Y68">
        <f t="shared" si="2"/>
        <v>0</v>
      </c>
    </row>
    <row r="69" spans="1:25" x14ac:dyDescent="0.25">
      <c r="A69" s="2">
        <v>42585</v>
      </c>
      <c r="B69" s="1" t="s">
        <v>81</v>
      </c>
      <c r="C69" s="3">
        <v>-10.44</v>
      </c>
      <c r="D69" s="1"/>
      <c r="E69" s="1"/>
      <c r="F69" s="1"/>
      <c r="G69" s="1"/>
      <c r="H69" s="1"/>
      <c r="I69" s="1">
        <v>-10.44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28"/>
      <c r="W69" s="28"/>
      <c r="Y69">
        <f t="shared" si="2"/>
        <v>0</v>
      </c>
    </row>
    <row r="70" spans="1:25" x14ac:dyDescent="0.25">
      <c r="A70" s="2">
        <v>42711</v>
      </c>
      <c r="B70" s="1" t="s">
        <v>82</v>
      </c>
      <c r="C70" s="1"/>
      <c r="D70" s="1"/>
      <c r="E70" s="1"/>
      <c r="F70" s="3">
        <v>-800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3">
        <v>800</v>
      </c>
      <c r="T70" s="3"/>
      <c r="U70" s="1"/>
      <c r="V70" s="28"/>
      <c r="W70" s="28"/>
      <c r="Y70">
        <f t="shared" si="2"/>
        <v>0</v>
      </c>
    </row>
    <row r="71" spans="1:25" x14ac:dyDescent="0.25">
      <c r="A71" s="2">
        <v>42767</v>
      </c>
      <c r="B71" s="1" t="s">
        <v>83</v>
      </c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3">
        <v>-42</v>
      </c>
      <c r="S71" s="3">
        <v>42</v>
      </c>
      <c r="T71" s="3"/>
      <c r="U71" s="1"/>
      <c r="V71" s="28"/>
      <c r="W71" s="28"/>
      <c r="Y71">
        <f t="shared" si="2"/>
        <v>0</v>
      </c>
    </row>
    <row r="72" spans="1:25" x14ac:dyDescent="0.25">
      <c r="A72" s="2">
        <v>42949</v>
      </c>
      <c r="B72" s="1" t="s">
        <v>86</v>
      </c>
      <c r="C72" s="3">
        <v>-3795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3"/>
      <c r="S72" s="3">
        <v>-3795</v>
      </c>
      <c r="T72" s="3"/>
      <c r="U72" s="1"/>
      <c r="V72" s="28"/>
      <c r="W72" s="28"/>
      <c r="Y72">
        <f t="shared" si="2"/>
        <v>0</v>
      </c>
    </row>
    <row r="73" spans="1:25" x14ac:dyDescent="0.25">
      <c r="A73" s="2">
        <v>42949</v>
      </c>
      <c r="B73" s="1" t="s">
        <v>87</v>
      </c>
      <c r="C73" s="3">
        <v>-150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3"/>
      <c r="S73" s="3">
        <v>-150</v>
      </c>
      <c r="T73" s="3"/>
      <c r="U73" s="1"/>
      <c r="V73" s="28"/>
      <c r="W73" s="28"/>
      <c r="Y73">
        <f t="shared" si="2"/>
        <v>0</v>
      </c>
    </row>
    <row r="74" spans="1:25" x14ac:dyDescent="0.25">
      <c r="A74" s="2">
        <v>42961</v>
      </c>
      <c r="B74" s="1" t="s">
        <v>84</v>
      </c>
      <c r="C74" s="3">
        <v>216.06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3"/>
      <c r="S74" s="3"/>
      <c r="T74" s="3">
        <v>216.06</v>
      </c>
      <c r="U74" s="1"/>
      <c r="V74" s="28"/>
      <c r="W74" s="28"/>
      <c r="Y74">
        <f t="shared" si="2"/>
        <v>0</v>
      </c>
    </row>
    <row r="75" spans="1:25" x14ac:dyDescent="0.25">
      <c r="A75" s="2">
        <v>43009</v>
      </c>
      <c r="B75" s="1" t="s">
        <v>22</v>
      </c>
      <c r="C75" s="3">
        <v>212.88</v>
      </c>
      <c r="D75" s="1"/>
      <c r="E75" s="1"/>
      <c r="F75" s="1">
        <v>212.88</v>
      </c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28"/>
      <c r="W75" s="28"/>
      <c r="Y75">
        <f t="shared" si="2"/>
        <v>0</v>
      </c>
    </row>
    <row r="76" spans="1:25" x14ac:dyDescent="0.25">
      <c r="A76" s="2">
        <v>43313</v>
      </c>
      <c r="B76" s="1" t="s">
        <v>88</v>
      </c>
      <c r="C76" s="3">
        <v>-99.99</v>
      </c>
      <c r="D76" s="1"/>
      <c r="E76" s="1"/>
      <c r="F76" s="1"/>
      <c r="G76" s="1"/>
      <c r="H76" s="1"/>
      <c r="I76" s="1"/>
      <c r="J76" s="1"/>
      <c r="K76" s="1">
        <v>-99.99</v>
      </c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Y76">
        <f t="shared" si="2"/>
        <v>0</v>
      </c>
    </row>
    <row r="77" spans="1:25" s="1" customFormat="1" x14ac:dyDescent="0.25">
      <c r="A77" s="2">
        <v>43439</v>
      </c>
      <c r="B77" s="1" t="s">
        <v>89</v>
      </c>
      <c r="C77" s="3">
        <v>-140</v>
      </c>
      <c r="G77" s="3">
        <v>-140</v>
      </c>
      <c r="Y77">
        <f t="shared" si="2"/>
        <v>0</v>
      </c>
    </row>
    <row r="78" spans="1:25" s="1" customFormat="1" x14ac:dyDescent="0.25">
      <c r="A78" s="2">
        <v>43565</v>
      </c>
      <c r="B78" s="1" t="s">
        <v>89</v>
      </c>
      <c r="C78" s="3">
        <v>-125</v>
      </c>
      <c r="G78" s="3">
        <v>-60</v>
      </c>
      <c r="V78" s="3">
        <v>-65</v>
      </c>
      <c r="W78" s="3"/>
      <c r="Y78">
        <f t="shared" si="2"/>
        <v>0</v>
      </c>
    </row>
    <row r="79" spans="1:25" x14ac:dyDescent="0.25">
      <c r="A79" s="2">
        <v>43593</v>
      </c>
      <c r="B79" s="1" t="s">
        <v>83</v>
      </c>
      <c r="C79" s="3">
        <v>-216.06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>
        <v>-216.06</v>
      </c>
      <c r="U79" s="28"/>
      <c r="V79" s="28"/>
      <c r="W79" s="28"/>
      <c r="Y79">
        <f t="shared" si="2"/>
        <v>0</v>
      </c>
    </row>
    <row r="80" spans="1:25" x14ac:dyDescent="0.25">
      <c r="A80" s="2">
        <v>43684</v>
      </c>
      <c r="B80" s="1" t="s">
        <v>56</v>
      </c>
      <c r="C80" s="3">
        <v>-170</v>
      </c>
      <c r="D80" s="1"/>
      <c r="E80" s="1"/>
      <c r="F80" s="1"/>
      <c r="G80" s="1"/>
      <c r="H80" s="1"/>
      <c r="I80" s="3">
        <v>-170</v>
      </c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Y80">
        <f t="shared" si="2"/>
        <v>0</v>
      </c>
    </row>
    <row r="81" spans="1:26" s="1" customFormat="1" x14ac:dyDescent="0.25">
      <c r="A81" s="2">
        <v>43684</v>
      </c>
      <c r="B81" s="1" t="s">
        <v>30</v>
      </c>
      <c r="C81" s="3">
        <v>-100</v>
      </c>
      <c r="L81" s="3">
        <v>-100</v>
      </c>
      <c r="M81" s="3"/>
      <c r="N81" s="3"/>
      <c r="O81" s="3"/>
      <c r="P81" s="3"/>
      <c r="Q81" s="3"/>
      <c r="Y81">
        <f t="shared" si="2"/>
        <v>0</v>
      </c>
    </row>
    <row r="82" spans="1:26" s="1" customFormat="1" x14ac:dyDescent="0.25">
      <c r="A82" s="2">
        <v>43769</v>
      </c>
      <c r="B82" s="1" t="s">
        <v>133</v>
      </c>
      <c r="C82" s="3">
        <v>20</v>
      </c>
      <c r="L82" s="3"/>
      <c r="M82" s="3"/>
      <c r="N82" s="3"/>
      <c r="O82" s="3"/>
      <c r="P82" s="3"/>
      <c r="Q82" s="3"/>
      <c r="W82" s="3">
        <v>20</v>
      </c>
      <c r="Y82">
        <f t="shared" si="2"/>
        <v>0</v>
      </c>
    </row>
    <row r="83" spans="1:26" x14ac:dyDescent="0.25">
      <c r="A83" s="47">
        <v>43903</v>
      </c>
      <c r="B83" s="1" t="s">
        <v>128</v>
      </c>
      <c r="C83" s="3">
        <v>450</v>
      </c>
      <c r="W83" s="25">
        <v>450</v>
      </c>
      <c r="Y83">
        <f t="shared" si="2"/>
        <v>0</v>
      </c>
    </row>
    <row r="84" spans="1:26" x14ac:dyDescent="0.25">
      <c r="A84" s="47">
        <v>43775</v>
      </c>
      <c r="B84" s="1" t="s">
        <v>129</v>
      </c>
      <c r="C84" s="3">
        <v>-114.5</v>
      </c>
      <c r="W84" s="25">
        <v>-114.5</v>
      </c>
      <c r="Y84">
        <f t="shared" si="2"/>
        <v>0</v>
      </c>
    </row>
    <row r="85" spans="1:26" x14ac:dyDescent="0.25">
      <c r="A85" s="47">
        <v>43955</v>
      </c>
      <c r="B85" s="1" t="s">
        <v>130</v>
      </c>
      <c r="C85" s="3">
        <v>-131.5</v>
      </c>
      <c r="W85" s="25">
        <v>-131.5</v>
      </c>
      <c r="Y85">
        <f t="shared" si="2"/>
        <v>0</v>
      </c>
    </row>
    <row r="86" spans="1:26" x14ac:dyDescent="0.25">
      <c r="A86" s="47">
        <v>44111</v>
      </c>
      <c r="B86" s="1" t="s">
        <v>86</v>
      </c>
      <c r="C86" s="3">
        <v>-446</v>
      </c>
      <c r="S86" s="25">
        <v>-446</v>
      </c>
      <c r="Y86">
        <f t="shared" si="2"/>
        <v>0</v>
      </c>
    </row>
    <row r="87" spans="1:26" x14ac:dyDescent="0.25">
      <c r="A87" s="47">
        <v>44165</v>
      </c>
      <c r="B87" s="1" t="s">
        <v>132</v>
      </c>
      <c r="C87" s="3">
        <v>-145</v>
      </c>
      <c r="W87" s="25">
        <v>-145</v>
      </c>
      <c r="Y87">
        <f t="shared" si="2"/>
        <v>0</v>
      </c>
    </row>
    <row r="88" spans="1:26" x14ac:dyDescent="0.25">
      <c r="A88" s="47">
        <v>44202</v>
      </c>
      <c r="B88" s="1" t="s">
        <v>134</v>
      </c>
      <c r="C88" s="3">
        <v>171.6</v>
      </c>
      <c r="E88">
        <v>64.36</v>
      </c>
      <c r="S88">
        <v>107.24</v>
      </c>
      <c r="Y88">
        <f t="shared" si="2"/>
        <v>0</v>
      </c>
    </row>
    <row r="89" spans="1:26" x14ac:dyDescent="0.25">
      <c r="A89" s="2">
        <v>44252</v>
      </c>
      <c r="B89" s="1" t="s">
        <v>71</v>
      </c>
      <c r="C89" s="3">
        <v>300</v>
      </c>
      <c r="D89" s="1"/>
      <c r="E89" s="3">
        <v>300</v>
      </c>
      <c r="Y89">
        <f t="shared" si="2"/>
        <v>0</v>
      </c>
    </row>
    <row r="90" spans="1:26" x14ac:dyDescent="0.25">
      <c r="A90" s="47">
        <v>44538</v>
      </c>
      <c r="B90" s="1" t="s">
        <v>141</v>
      </c>
      <c r="C90" s="3">
        <f>-151+88.5</f>
        <v>-62.5</v>
      </c>
      <c r="I90">
        <v>-28.61</v>
      </c>
      <c r="V90">
        <v>-33.89</v>
      </c>
      <c r="Y90">
        <f t="shared" si="2"/>
        <v>0</v>
      </c>
      <c r="Z90" t="s">
        <v>142</v>
      </c>
    </row>
    <row r="91" spans="1:26" x14ac:dyDescent="0.25">
      <c r="A91" s="47">
        <v>45049</v>
      </c>
      <c r="B91" s="1" t="s">
        <v>162</v>
      </c>
      <c r="C91" s="3">
        <v>-300</v>
      </c>
      <c r="E91" s="25">
        <v>-300</v>
      </c>
    </row>
  </sheetData>
  <pageMargins left="0.7" right="0.7" top="0.75" bottom="0.75" header="0.3" footer="0.3"/>
  <pageSetup paperSize="9" scale="4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BankRec</vt:lpstr>
      <vt:lpstr>Receipts</vt:lpstr>
      <vt:lpstr>Payments</vt:lpstr>
      <vt:lpstr>Inc&amp;Exp</vt:lpstr>
      <vt:lpstr>Meeting</vt:lpstr>
      <vt:lpstr>Ringfenced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FAH</dc:creator>
  <cp:lastModifiedBy>Foston &amp; Thornton le Clay Parish Council</cp:lastModifiedBy>
  <cp:lastPrinted>2024-06-03T14:43:12Z</cp:lastPrinted>
  <dcterms:created xsi:type="dcterms:W3CDTF">2010-10-19T15:22:12Z</dcterms:created>
  <dcterms:modified xsi:type="dcterms:W3CDTF">2024-06-03T17:23:59Z</dcterms:modified>
</cp:coreProperties>
</file>